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20" windowWidth="13890" windowHeight="12705"/>
  </bookViews>
  <sheets>
    <sheet name="перечень" sheetId="1" r:id="rId1"/>
    <sheet name="Лист1" sheetId="2" r:id="rId2"/>
  </sheets>
  <definedNames>
    <definedName name="_xlnm._FilterDatabase" localSheetId="0" hidden="1">перечень!$A$7:$IU$1007</definedName>
  </definedNames>
  <calcPr calcId="145621"/>
</workbook>
</file>

<file path=xl/calcChain.xml><?xml version="1.0" encoding="utf-8"?>
<calcChain xmlns="http://schemas.openxmlformats.org/spreadsheetml/2006/main">
  <c r="P363" i="1" l="1"/>
  <c r="O627" i="1" l="1"/>
  <c r="N627" i="1"/>
  <c r="L623" i="1"/>
  <c r="Q471" i="1"/>
  <c r="P471" i="1"/>
  <c r="P627" i="1" l="1"/>
  <c r="L811" i="1"/>
  <c r="L819" i="1"/>
  <c r="L852" i="1"/>
  <c r="J856" i="1"/>
  <c r="L863" i="1"/>
  <c r="L876" i="1"/>
  <c r="K889" i="1"/>
  <c r="L901" i="1"/>
  <c r="L964" i="1"/>
  <c r="L999" i="1"/>
  <c r="I1007" i="1"/>
  <c r="I964" i="1"/>
  <c r="L936" i="1" l="1"/>
  <c r="L942" i="1"/>
  <c r="I999" i="1"/>
  <c r="J999" i="1"/>
  <c r="K999" i="1"/>
  <c r="M999" i="1"/>
  <c r="H999" i="1"/>
  <c r="Q1006" i="1" l="1"/>
  <c r="P1006" i="1"/>
  <c r="Q1005" i="1"/>
  <c r="P1005" i="1"/>
  <c r="Q1004" i="1"/>
  <c r="P1004" i="1"/>
  <c r="Q1003" i="1"/>
  <c r="P1003" i="1"/>
  <c r="Q1002" i="1"/>
  <c r="P1002" i="1"/>
  <c r="Q1001" i="1"/>
  <c r="P1001" i="1"/>
  <c r="Q998" i="1"/>
  <c r="P998" i="1"/>
  <c r="Q997" i="1"/>
  <c r="P997" i="1"/>
  <c r="Q996" i="1"/>
  <c r="P996" i="1"/>
  <c r="Q995" i="1"/>
  <c r="P995" i="1"/>
  <c r="Q994" i="1"/>
  <c r="P994" i="1"/>
  <c r="Q993" i="1"/>
  <c r="P993" i="1"/>
  <c r="Q992" i="1"/>
  <c r="P992" i="1"/>
  <c r="Q991" i="1"/>
  <c r="P991" i="1"/>
  <c r="Q990" i="1"/>
  <c r="P990" i="1"/>
  <c r="Q989" i="1"/>
  <c r="P989" i="1"/>
  <c r="Q988" i="1"/>
  <c r="P988" i="1"/>
  <c r="Q987" i="1"/>
  <c r="P987" i="1"/>
  <c r="Q986" i="1"/>
  <c r="P986" i="1"/>
  <c r="Q985" i="1"/>
  <c r="P985" i="1"/>
  <c r="Q984" i="1"/>
  <c r="P984" i="1"/>
  <c r="Q983" i="1"/>
  <c r="P983" i="1"/>
  <c r="Q982" i="1"/>
  <c r="P982" i="1"/>
  <c r="Q981" i="1"/>
  <c r="N981" i="1"/>
  <c r="O981" i="1" s="1"/>
  <c r="Q980" i="1"/>
  <c r="N980" i="1"/>
  <c r="O980" i="1" s="1"/>
  <c r="Q979" i="1"/>
  <c r="P979" i="1"/>
  <c r="Q978" i="1"/>
  <c r="P978" i="1"/>
  <c r="Q977" i="1"/>
  <c r="P977" i="1"/>
  <c r="Q976" i="1"/>
  <c r="P976" i="1"/>
  <c r="Q975" i="1"/>
  <c r="P975" i="1"/>
  <c r="Q974" i="1"/>
  <c r="N974" i="1"/>
  <c r="Q973" i="1"/>
  <c r="P973" i="1"/>
  <c r="Q972" i="1"/>
  <c r="P972" i="1"/>
  <c r="Q971" i="1"/>
  <c r="P971" i="1"/>
  <c r="Q970" i="1"/>
  <c r="P970" i="1"/>
  <c r="Q969" i="1"/>
  <c r="P969" i="1"/>
  <c r="Q968" i="1"/>
  <c r="P968" i="1"/>
  <c r="Q967" i="1"/>
  <c r="P967" i="1"/>
  <c r="Q966" i="1"/>
  <c r="P966" i="1"/>
  <c r="Q963" i="1"/>
  <c r="N963" i="1"/>
  <c r="J963" i="1"/>
  <c r="Q962" i="1"/>
  <c r="N962" i="1"/>
  <c r="O962" i="1" s="1"/>
  <c r="P962" i="1" s="1"/>
  <c r="Q961" i="1"/>
  <c r="P961" i="1"/>
  <c r="J961" i="1"/>
  <c r="Q960" i="1"/>
  <c r="N960" i="1"/>
  <c r="O960" i="1" s="1"/>
  <c r="J960" i="1"/>
  <c r="Q959" i="1"/>
  <c r="P959" i="1"/>
  <c r="Q956" i="1"/>
  <c r="P956" i="1"/>
  <c r="Q955" i="1"/>
  <c r="O955" i="1"/>
  <c r="P955" i="1" s="1"/>
  <c r="Q954" i="1"/>
  <c r="P954" i="1"/>
  <c r="Q953" i="1"/>
  <c r="P953" i="1"/>
  <c r="M953" i="1"/>
  <c r="Q952" i="1"/>
  <c r="P952" i="1"/>
  <c r="M952" i="1"/>
  <c r="Q951" i="1"/>
  <c r="P951" i="1"/>
  <c r="M951" i="1"/>
  <c r="Q950" i="1"/>
  <c r="P950" i="1"/>
  <c r="M950" i="1"/>
  <c r="Q949" i="1"/>
  <c r="P949" i="1"/>
  <c r="M949" i="1"/>
  <c r="Q948" i="1"/>
  <c r="P948" i="1"/>
  <c r="M948" i="1"/>
  <c r="Q947" i="1"/>
  <c r="P947" i="1"/>
  <c r="M947" i="1"/>
  <c r="Q946" i="1"/>
  <c r="P946" i="1"/>
  <c r="M946" i="1"/>
  <c r="Q945" i="1"/>
  <c r="P945" i="1"/>
  <c r="M945" i="1"/>
  <c r="Q944" i="1"/>
  <c r="P944" i="1"/>
  <c r="M944" i="1"/>
  <c r="P941" i="1"/>
  <c r="P940" i="1"/>
  <c r="P939" i="1"/>
  <c r="P938" i="1"/>
  <c r="Q935" i="1"/>
  <c r="P935" i="1"/>
  <c r="Q934" i="1"/>
  <c r="P934" i="1"/>
  <c r="Q933" i="1"/>
  <c r="P933" i="1"/>
  <c r="Q932" i="1"/>
  <c r="P932" i="1"/>
  <c r="Q931" i="1"/>
  <c r="P931" i="1"/>
  <c r="Q930" i="1"/>
  <c r="P930" i="1"/>
  <c r="Q929" i="1"/>
  <c r="P929" i="1"/>
  <c r="Q928" i="1"/>
  <c r="P928" i="1"/>
  <c r="Q927" i="1"/>
  <c r="P927" i="1"/>
  <c r="Q926" i="1"/>
  <c r="P926" i="1"/>
  <c r="Q925" i="1"/>
  <c r="P925" i="1"/>
  <c r="Q924" i="1"/>
  <c r="P924" i="1"/>
  <c r="Q923" i="1"/>
  <c r="P923" i="1"/>
  <c r="Q922" i="1"/>
  <c r="P922" i="1"/>
  <c r="Q921" i="1"/>
  <c r="P921" i="1"/>
  <c r="Q920" i="1"/>
  <c r="P920" i="1"/>
  <c r="Q919" i="1"/>
  <c r="P919" i="1"/>
  <c r="Q918" i="1"/>
  <c r="P918" i="1"/>
  <c r="Q917" i="1"/>
  <c r="P917" i="1"/>
  <c r="Q916" i="1"/>
  <c r="P916" i="1"/>
  <c r="Q915" i="1"/>
  <c r="P915" i="1"/>
  <c r="Q914" i="1"/>
  <c r="P914" i="1"/>
  <c r="Q913" i="1"/>
  <c r="P913" i="1"/>
  <c r="Q912" i="1"/>
  <c r="P912" i="1"/>
  <c r="Q911" i="1"/>
  <c r="P911" i="1"/>
  <c r="Q910" i="1"/>
  <c r="P910" i="1"/>
  <c r="Q909" i="1"/>
  <c r="P909" i="1"/>
  <c r="Q908" i="1"/>
  <c r="P908" i="1"/>
  <c r="Q907" i="1"/>
  <c r="P907" i="1"/>
  <c r="Q906" i="1"/>
  <c r="P906" i="1"/>
  <c r="Q905" i="1"/>
  <c r="P905" i="1"/>
  <c r="Q904" i="1"/>
  <c r="P904" i="1"/>
  <c r="Q903" i="1"/>
  <c r="P903" i="1"/>
  <c r="Q900" i="1"/>
  <c r="P900" i="1"/>
  <c r="Q899" i="1"/>
  <c r="P899" i="1"/>
  <c r="Q898" i="1"/>
  <c r="P898" i="1"/>
  <c r="Q897" i="1"/>
  <c r="P897" i="1"/>
  <c r="Q896" i="1"/>
  <c r="P896" i="1"/>
  <c r="Q895" i="1"/>
  <c r="P895" i="1"/>
  <c r="Q894" i="1"/>
  <c r="P894" i="1"/>
  <c r="Q893" i="1"/>
  <c r="P893" i="1"/>
  <c r="Q892" i="1"/>
  <c r="P892" i="1"/>
  <c r="Q891" i="1"/>
  <c r="P891" i="1"/>
  <c r="Q888" i="1"/>
  <c r="P888" i="1"/>
  <c r="Q887" i="1"/>
  <c r="P887" i="1"/>
  <c r="Q886" i="1"/>
  <c r="P886" i="1"/>
  <c r="Q885" i="1"/>
  <c r="P885" i="1"/>
  <c r="Q884" i="1"/>
  <c r="P884" i="1"/>
  <c r="Q883" i="1"/>
  <c r="P883" i="1"/>
  <c r="Q882" i="1"/>
  <c r="P882" i="1"/>
  <c r="Q881" i="1"/>
  <c r="P881" i="1"/>
  <c r="Q880" i="1"/>
  <c r="P880" i="1"/>
  <c r="Q879" i="1"/>
  <c r="P879" i="1"/>
  <c r="Q878" i="1"/>
  <c r="P878" i="1"/>
  <c r="Q875" i="1"/>
  <c r="P875" i="1"/>
  <c r="Q874" i="1"/>
  <c r="P874" i="1"/>
  <c r="Q873" i="1"/>
  <c r="P873" i="1"/>
  <c r="Q872" i="1"/>
  <c r="P872" i="1"/>
  <c r="Q871" i="1"/>
  <c r="P871" i="1"/>
  <c r="Q870" i="1"/>
  <c r="P870" i="1"/>
  <c r="Q869" i="1"/>
  <c r="P869" i="1"/>
  <c r="Q868" i="1"/>
  <c r="P868" i="1"/>
  <c r="Q862" i="1"/>
  <c r="P862" i="1"/>
  <c r="Q861" i="1"/>
  <c r="P861" i="1"/>
  <c r="Q860" i="1"/>
  <c r="P860" i="1"/>
  <c r="Q859" i="1"/>
  <c r="P859" i="1"/>
  <c r="Q858" i="1"/>
  <c r="P858" i="1"/>
  <c r="Q855" i="1"/>
  <c r="P855" i="1"/>
  <c r="Q854" i="1"/>
  <c r="P854" i="1"/>
  <c r="Q851" i="1"/>
  <c r="P851" i="1"/>
  <c r="Q850" i="1"/>
  <c r="P850" i="1"/>
  <c r="Q849" i="1"/>
  <c r="P849" i="1"/>
  <c r="Q848" i="1"/>
  <c r="P848" i="1"/>
  <c r="Q847" i="1"/>
  <c r="P847" i="1"/>
  <c r="Q846" i="1"/>
  <c r="P846" i="1"/>
  <c r="Q845" i="1"/>
  <c r="P845" i="1"/>
  <c r="Q844" i="1"/>
  <c r="P844" i="1"/>
  <c r="Q843" i="1"/>
  <c r="P843" i="1"/>
  <c r="Q842" i="1"/>
  <c r="P842" i="1"/>
  <c r="Q841" i="1"/>
  <c r="P841" i="1"/>
  <c r="Q840" i="1"/>
  <c r="P840" i="1"/>
  <c r="Q839" i="1"/>
  <c r="P839" i="1"/>
  <c r="Q838" i="1"/>
  <c r="P838" i="1"/>
  <c r="Q837" i="1"/>
  <c r="P837" i="1"/>
  <c r="Q836" i="1"/>
  <c r="P836" i="1"/>
  <c r="Q835" i="1"/>
  <c r="P835" i="1"/>
  <c r="Q834" i="1"/>
  <c r="P834" i="1"/>
  <c r="Q833" i="1"/>
  <c r="P833" i="1"/>
  <c r="Q832" i="1"/>
  <c r="P832" i="1"/>
  <c r="Q831" i="1"/>
  <c r="P831" i="1"/>
  <c r="Q830" i="1"/>
  <c r="P830" i="1"/>
  <c r="Q829" i="1"/>
  <c r="P829" i="1"/>
  <c r="Q828" i="1"/>
  <c r="P828" i="1"/>
  <c r="Q827" i="1"/>
  <c r="P827" i="1"/>
  <c r="Q826" i="1"/>
  <c r="P826" i="1"/>
  <c r="Q825" i="1"/>
  <c r="P825" i="1"/>
  <c r="Q824" i="1"/>
  <c r="P824" i="1"/>
  <c r="Q823" i="1"/>
  <c r="P823" i="1"/>
  <c r="Q822" i="1"/>
  <c r="P822" i="1"/>
  <c r="Q821" i="1"/>
  <c r="P821" i="1"/>
  <c r="Q818" i="1"/>
  <c r="N818" i="1"/>
  <c r="Q817" i="1"/>
  <c r="N817" i="1"/>
  <c r="O817" i="1" s="1"/>
  <c r="Q816" i="1"/>
  <c r="P816" i="1"/>
  <c r="Q815" i="1"/>
  <c r="P815" i="1"/>
  <c r="Q814" i="1"/>
  <c r="P814" i="1"/>
  <c r="Q813" i="1"/>
  <c r="P813" i="1"/>
  <c r="Q810" i="1"/>
  <c r="P810" i="1"/>
  <c r="Q809" i="1"/>
  <c r="P809" i="1"/>
  <c r="Q808" i="1"/>
  <c r="P808" i="1"/>
  <c r="Q807" i="1"/>
  <c r="P807" i="1"/>
  <c r="Q806" i="1"/>
  <c r="P806" i="1"/>
  <c r="Q805" i="1"/>
  <c r="P805" i="1"/>
  <c r="Q804" i="1"/>
  <c r="P804" i="1"/>
  <c r="Q803" i="1"/>
  <c r="P803" i="1"/>
  <c r="Q802" i="1"/>
  <c r="P802" i="1"/>
  <c r="Q801" i="1"/>
  <c r="P801" i="1"/>
  <c r="Q800" i="1"/>
  <c r="P800" i="1"/>
  <c r="Q799" i="1"/>
  <c r="P799" i="1"/>
  <c r="Q798" i="1"/>
  <c r="P798" i="1"/>
  <c r="Q797" i="1"/>
  <c r="P797" i="1"/>
  <c r="Q796" i="1"/>
  <c r="P796" i="1"/>
  <c r="Q795" i="1"/>
  <c r="P795" i="1"/>
  <c r="Q794" i="1"/>
  <c r="P794" i="1"/>
  <c r="Q793" i="1"/>
  <c r="P793" i="1"/>
  <c r="Q792" i="1"/>
  <c r="P792" i="1"/>
  <c r="Q791" i="1"/>
  <c r="P791" i="1"/>
  <c r="Q790" i="1"/>
  <c r="P790" i="1"/>
  <c r="Q789" i="1"/>
  <c r="N789" i="1"/>
  <c r="O789" i="1" s="1"/>
  <c r="P789" i="1" s="1"/>
  <c r="Q788" i="1"/>
  <c r="P788" i="1"/>
  <c r="Q787" i="1"/>
  <c r="N787" i="1"/>
  <c r="Q786" i="1"/>
  <c r="N786" i="1"/>
  <c r="Q783" i="1"/>
  <c r="P783" i="1"/>
  <c r="Q782" i="1"/>
  <c r="P782" i="1"/>
  <c r="Q781" i="1"/>
  <c r="P781" i="1"/>
  <c r="Q780" i="1"/>
  <c r="P780" i="1"/>
  <c r="Q779" i="1"/>
  <c r="P779" i="1"/>
  <c r="Q778" i="1"/>
  <c r="P778" i="1"/>
  <c r="Q777" i="1"/>
  <c r="P777" i="1"/>
  <c r="Q776" i="1"/>
  <c r="P776" i="1"/>
  <c r="Q775" i="1"/>
  <c r="P775" i="1"/>
  <c r="Q774" i="1"/>
  <c r="P774" i="1"/>
  <c r="Q773" i="1"/>
  <c r="O773" i="1"/>
  <c r="P773" i="1" s="1"/>
  <c r="Q772" i="1"/>
  <c r="P772" i="1"/>
  <c r="Q771" i="1"/>
  <c r="P771" i="1"/>
  <c r="Q770" i="1"/>
  <c r="O770" i="1"/>
  <c r="P770" i="1" s="1"/>
  <c r="Q769" i="1"/>
  <c r="P769" i="1"/>
  <c r="Q768" i="1"/>
  <c r="P768" i="1"/>
  <c r="Q765" i="1"/>
  <c r="P765" i="1"/>
  <c r="Q764" i="1"/>
  <c r="P764" i="1"/>
  <c r="Q763" i="1"/>
  <c r="N763" i="1"/>
  <c r="Q762" i="1"/>
  <c r="P762" i="1"/>
  <c r="Q759" i="1"/>
  <c r="P759" i="1"/>
  <c r="Q758" i="1"/>
  <c r="P758" i="1"/>
  <c r="Q757" i="1"/>
  <c r="P757" i="1"/>
  <c r="Q756" i="1"/>
  <c r="P756" i="1"/>
  <c r="Q755" i="1"/>
  <c r="P755" i="1"/>
  <c r="Q754" i="1"/>
  <c r="P754" i="1"/>
  <c r="Q753" i="1"/>
  <c r="P753" i="1"/>
  <c r="Q752" i="1"/>
  <c r="P752" i="1"/>
  <c r="Q749" i="1"/>
  <c r="N749" i="1"/>
  <c r="O749" i="1" s="1"/>
  <c r="P749" i="1" s="1"/>
  <c r="Q748" i="1"/>
  <c r="P748" i="1"/>
  <c r="Q747" i="1"/>
  <c r="P747" i="1"/>
  <c r="Q746" i="1"/>
  <c r="P746" i="1"/>
  <c r="Q743" i="1"/>
  <c r="P743" i="1"/>
  <c r="Q742" i="1"/>
  <c r="P742" i="1"/>
  <c r="Q741" i="1"/>
  <c r="P741" i="1"/>
  <c r="Q740" i="1"/>
  <c r="P740" i="1"/>
  <c r="Q739" i="1"/>
  <c r="P739" i="1"/>
  <c r="Q738" i="1"/>
  <c r="P738" i="1"/>
  <c r="Q737" i="1"/>
  <c r="P737" i="1"/>
  <c r="Q736" i="1"/>
  <c r="P736" i="1"/>
  <c r="Q735" i="1"/>
  <c r="P735" i="1"/>
  <c r="Q734" i="1"/>
  <c r="P734" i="1"/>
  <c r="Q733" i="1"/>
  <c r="P733" i="1"/>
  <c r="Q730" i="1"/>
  <c r="P730" i="1"/>
  <c r="Q729" i="1"/>
  <c r="P729" i="1"/>
  <c r="Q728" i="1"/>
  <c r="P728" i="1"/>
  <c r="N999" i="1" l="1"/>
  <c r="Q999" i="1"/>
  <c r="O974" i="1"/>
  <c r="P817" i="1"/>
  <c r="O818" i="1"/>
  <c r="P818" i="1" s="1"/>
  <c r="P980" i="1"/>
  <c r="P981" i="1"/>
  <c r="O963" i="1"/>
  <c r="P963" i="1" s="1"/>
  <c r="P960" i="1"/>
  <c r="O786" i="1"/>
  <c r="P786" i="1" s="1"/>
  <c r="O787" i="1"/>
  <c r="P787" i="1" s="1"/>
  <c r="O763" i="1"/>
  <c r="P763" i="1" s="1"/>
  <c r="P974" i="1" l="1"/>
  <c r="P999" i="1" s="1"/>
  <c r="O999" i="1"/>
  <c r="P383" i="1"/>
  <c r="P374" i="1" l="1"/>
  <c r="P616" i="1" l="1"/>
  <c r="Q616" i="1"/>
  <c r="A726" i="1" l="1"/>
  <c r="H731" i="1"/>
  <c r="I731" i="1"/>
  <c r="J731" i="1"/>
  <c r="K731" i="1"/>
  <c r="L731" i="1"/>
  <c r="M731" i="1"/>
  <c r="N731" i="1"/>
  <c r="O731" i="1"/>
  <c r="P731" i="1"/>
  <c r="H744" i="1"/>
  <c r="I744" i="1"/>
  <c r="J744" i="1"/>
  <c r="K744" i="1"/>
  <c r="L744" i="1"/>
  <c r="M744" i="1"/>
  <c r="N744" i="1"/>
  <c r="O744" i="1"/>
  <c r="P744" i="1"/>
  <c r="Q750" i="1"/>
  <c r="H750" i="1"/>
  <c r="I750" i="1"/>
  <c r="J750" i="1"/>
  <c r="K750" i="1"/>
  <c r="L750" i="1"/>
  <c r="M750" i="1"/>
  <c r="H760" i="1"/>
  <c r="I760" i="1"/>
  <c r="J760" i="1"/>
  <c r="K760" i="1"/>
  <c r="L760" i="1"/>
  <c r="M760" i="1"/>
  <c r="N760" i="1"/>
  <c r="O760" i="1"/>
  <c r="P760" i="1"/>
  <c r="H766" i="1"/>
  <c r="I766" i="1"/>
  <c r="J766" i="1"/>
  <c r="K766" i="1"/>
  <c r="L766" i="1"/>
  <c r="M766" i="1"/>
  <c r="H784" i="1"/>
  <c r="I784" i="1"/>
  <c r="J784" i="1"/>
  <c r="K784" i="1"/>
  <c r="L784" i="1"/>
  <c r="Q784" i="1" s="1"/>
  <c r="M784" i="1"/>
  <c r="N784" i="1"/>
  <c r="O784" i="1"/>
  <c r="H811" i="1"/>
  <c r="I811" i="1"/>
  <c r="Q811" i="1" s="1"/>
  <c r="J811" i="1"/>
  <c r="K811" i="1"/>
  <c r="M811" i="1"/>
  <c r="H819" i="1"/>
  <c r="I819" i="1"/>
  <c r="J819" i="1"/>
  <c r="K819" i="1"/>
  <c r="M819" i="1"/>
  <c r="H852" i="1"/>
  <c r="I852" i="1"/>
  <c r="Q852" i="1" s="1"/>
  <c r="J852" i="1"/>
  <c r="K852" i="1"/>
  <c r="M852" i="1"/>
  <c r="H856" i="1"/>
  <c r="I856" i="1"/>
  <c r="K856" i="1"/>
  <c r="L856" i="1"/>
  <c r="M856" i="1"/>
  <c r="N856" i="1"/>
  <c r="O856" i="1"/>
  <c r="P856" i="1"/>
  <c r="H863" i="1"/>
  <c r="I863" i="1"/>
  <c r="J863" i="1"/>
  <c r="K863" i="1"/>
  <c r="M863" i="1"/>
  <c r="N863" i="1"/>
  <c r="Q863" i="1"/>
  <c r="P865" i="1"/>
  <c r="P866" i="1" s="1"/>
  <c r="Q865" i="1"/>
  <c r="Q866" i="1" s="1"/>
  <c r="H866" i="1"/>
  <c r="I866" i="1"/>
  <c r="J866" i="1"/>
  <c r="K866" i="1"/>
  <c r="L866" i="1"/>
  <c r="M866" i="1"/>
  <c r="N866" i="1"/>
  <c r="O866" i="1"/>
  <c r="H876" i="1"/>
  <c r="I876" i="1"/>
  <c r="J876" i="1"/>
  <c r="K876" i="1"/>
  <c r="M876" i="1"/>
  <c r="N876" i="1"/>
  <c r="O876" i="1"/>
  <c r="P876" i="1"/>
  <c r="Q876" i="1"/>
  <c r="H889" i="1"/>
  <c r="I889" i="1"/>
  <c r="J889" i="1"/>
  <c r="L889" i="1"/>
  <c r="M889" i="1"/>
  <c r="H901" i="1"/>
  <c r="I901" i="1"/>
  <c r="J901" i="1"/>
  <c r="K901" i="1"/>
  <c r="M901" i="1"/>
  <c r="Q901" i="1"/>
  <c r="H936" i="1"/>
  <c r="I936" i="1"/>
  <c r="J936" i="1"/>
  <c r="K936" i="1"/>
  <c r="M936" i="1"/>
  <c r="H942" i="1"/>
  <c r="I942" i="1"/>
  <c r="Q942" i="1" s="1"/>
  <c r="J942" i="1"/>
  <c r="K942" i="1"/>
  <c r="M942" i="1"/>
  <c r="H957" i="1"/>
  <c r="I957" i="1"/>
  <c r="J957" i="1"/>
  <c r="K957" i="1"/>
  <c r="L957" i="1"/>
  <c r="H964" i="1"/>
  <c r="K964" i="1"/>
  <c r="M964" i="1"/>
  <c r="H1007" i="1"/>
  <c r="J1007" i="1"/>
  <c r="K1007" i="1"/>
  <c r="L1007" i="1"/>
  <c r="Q1007" i="1" s="1"/>
  <c r="M1007" i="1"/>
  <c r="N1007" i="1"/>
  <c r="O1007" i="1"/>
  <c r="P1007" i="1"/>
  <c r="Q731" i="1" l="1"/>
  <c r="Q889" i="1"/>
  <c r="Q856" i="1"/>
  <c r="Q760" i="1"/>
  <c r="Q766" i="1"/>
  <c r="Q936" i="1"/>
  <c r="N901" i="1"/>
  <c r="N889" i="1"/>
  <c r="N852" i="1"/>
  <c r="Q819" i="1"/>
  <c r="N811" i="1"/>
  <c r="Q744" i="1"/>
  <c r="O936" i="1"/>
  <c r="P889" i="1"/>
  <c r="O889" i="1"/>
  <c r="P863" i="1"/>
  <c r="O863" i="1"/>
  <c r="O852" i="1"/>
  <c r="O819" i="1"/>
  <c r="O811" i="1"/>
  <c r="P750" i="1"/>
  <c r="O750" i="1"/>
  <c r="O901" i="1"/>
  <c r="P766" i="1"/>
  <c r="O766" i="1"/>
  <c r="Q957" i="1"/>
  <c r="N936" i="1"/>
  <c r="N819" i="1"/>
  <c r="Q964" i="1"/>
  <c r="O957" i="1"/>
  <c r="P819" i="1"/>
  <c r="N766" i="1"/>
  <c r="N750" i="1"/>
  <c r="O964" i="1"/>
  <c r="N964" i="1"/>
  <c r="M957" i="1"/>
  <c r="M726" i="1" s="1"/>
  <c r="P942" i="1"/>
  <c r="O942" i="1"/>
  <c r="P901" i="1"/>
  <c r="P811" i="1"/>
  <c r="P784" i="1"/>
  <c r="K726" i="1"/>
  <c r="I726" i="1"/>
  <c r="J964" i="1"/>
  <c r="J726" i="1" s="1"/>
  <c r="P964" i="1"/>
  <c r="N957" i="1"/>
  <c r="P957" i="1"/>
  <c r="P936" i="1"/>
  <c r="L726" i="1"/>
  <c r="H726" i="1"/>
  <c r="N942" i="1"/>
  <c r="O726" i="1" l="1"/>
  <c r="N726" i="1"/>
  <c r="P852" i="1"/>
  <c r="P726" i="1" s="1"/>
  <c r="Q726" i="1"/>
  <c r="P364" i="1" l="1"/>
  <c r="P710" i="1" l="1"/>
  <c r="P712" i="1"/>
  <c r="P716" i="1"/>
  <c r="P721" i="1"/>
  <c r="P722" i="1"/>
  <c r="P723" i="1"/>
  <c r="P664" i="1"/>
  <c r="P666" i="1"/>
  <c r="P667" i="1"/>
  <c r="P668" i="1"/>
  <c r="P677" i="1"/>
  <c r="P680" i="1"/>
  <c r="P684" i="1"/>
  <c r="P693" i="1"/>
  <c r="P653" i="1"/>
  <c r="P655" i="1"/>
  <c r="P656" i="1"/>
  <c r="P658" i="1"/>
  <c r="P659" i="1"/>
  <c r="P641" i="1"/>
  <c r="P642" i="1"/>
  <c r="P643" i="1"/>
  <c r="P645" i="1"/>
  <c r="P646" i="1"/>
  <c r="P647" i="1"/>
  <c r="P648" i="1"/>
  <c r="P631" i="1"/>
  <c r="P632" i="1"/>
  <c r="P636" i="1"/>
  <c r="P622" i="1"/>
  <c r="P621" i="1"/>
  <c r="P620" i="1"/>
  <c r="P619" i="1"/>
  <c r="P618" i="1"/>
  <c r="P617" i="1"/>
  <c r="P613" i="1"/>
  <c r="P611" i="1"/>
  <c r="P610" i="1"/>
  <c r="P608" i="1"/>
  <c r="P607" i="1"/>
  <c r="P606" i="1"/>
  <c r="P604" i="1"/>
  <c r="P603" i="1"/>
  <c r="P602" i="1"/>
  <c r="P601" i="1"/>
  <c r="P600" i="1"/>
  <c r="P599" i="1"/>
  <c r="P598" i="1"/>
  <c r="P597" i="1"/>
  <c r="P596" i="1"/>
  <c r="P595" i="1"/>
  <c r="P594" i="1"/>
  <c r="P590" i="1"/>
  <c r="P589" i="1"/>
  <c r="P588" i="1"/>
  <c r="P587" i="1"/>
  <c r="P586" i="1"/>
  <c r="P585" i="1"/>
  <c r="P584" i="1"/>
  <c r="P582" i="1"/>
  <c r="P581" i="1"/>
  <c r="P571" i="1"/>
  <c r="P572" i="1"/>
  <c r="P573" i="1"/>
  <c r="P574" i="1"/>
  <c r="P575" i="1"/>
  <c r="P576" i="1"/>
  <c r="P577" i="1"/>
  <c r="P560" i="1"/>
  <c r="P561" i="1"/>
  <c r="P562" i="1"/>
  <c r="P563" i="1"/>
  <c r="P564" i="1"/>
  <c r="P546" i="1"/>
  <c r="P548" i="1"/>
  <c r="P549" i="1"/>
  <c r="P550" i="1"/>
  <c r="P551" i="1"/>
  <c r="P552" i="1"/>
  <c r="P553" i="1"/>
  <c r="P554" i="1"/>
  <c r="P541" i="1"/>
  <c r="P542" i="1"/>
  <c r="P533" i="1"/>
  <c r="P534" i="1"/>
  <c r="P535" i="1"/>
  <c r="P536" i="1"/>
  <c r="P537" i="1"/>
  <c r="P524" i="1"/>
  <c r="P525" i="1"/>
  <c r="P526" i="1"/>
  <c r="P527" i="1"/>
  <c r="P528" i="1"/>
  <c r="P460" i="1"/>
  <c r="P461" i="1"/>
  <c r="P462" i="1"/>
  <c r="P463" i="1"/>
  <c r="P464" i="1"/>
  <c r="P465" i="1"/>
  <c r="P466" i="1"/>
  <c r="P467" i="1"/>
  <c r="P468" i="1"/>
  <c r="P469" i="1"/>
  <c r="P470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456" i="1"/>
  <c r="P448" i="1"/>
  <c r="P449" i="1"/>
  <c r="P450" i="1"/>
  <c r="P451" i="1"/>
  <c r="P452" i="1"/>
  <c r="P453" i="1"/>
  <c r="P454" i="1"/>
  <c r="P423" i="1"/>
  <c r="P427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07" i="1"/>
  <c r="P408" i="1"/>
  <c r="P409" i="1"/>
  <c r="P410" i="1"/>
  <c r="P411" i="1"/>
  <c r="P412" i="1"/>
  <c r="P413" i="1"/>
  <c r="P414" i="1"/>
  <c r="P415" i="1"/>
  <c r="P416" i="1"/>
  <c r="P401" i="1"/>
  <c r="P402" i="1"/>
  <c r="P403" i="1"/>
  <c r="P368" i="1"/>
  <c r="P369" i="1"/>
  <c r="P371" i="1"/>
  <c r="P44" i="1"/>
  <c r="P50" i="1"/>
  <c r="P20" i="1"/>
  <c r="P22" i="1"/>
  <c r="P27" i="1"/>
  <c r="M702" i="1" l="1"/>
  <c r="M660" i="1"/>
  <c r="M650" i="1"/>
  <c r="M638" i="1"/>
  <c r="M578" i="1"/>
  <c r="L565" i="1"/>
  <c r="M565" i="1"/>
  <c r="L555" i="1"/>
  <c r="M555" i="1"/>
  <c r="M538" i="1"/>
  <c r="L538" i="1"/>
  <c r="M529" i="1"/>
  <c r="L529" i="1"/>
  <c r="L521" i="1"/>
  <c r="M521" i="1"/>
  <c r="N521" i="1"/>
  <c r="O521" i="1"/>
  <c r="L457" i="1"/>
  <c r="M457" i="1"/>
  <c r="M445" i="1"/>
  <c r="L445" i="1"/>
  <c r="L417" i="1"/>
  <c r="M417" i="1"/>
  <c r="N417" i="1"/>
  <c r="O417" i="1"/>
  <c r="L404" i="1"/>
  <c r="M404" i="1"/>
  <c r="L398" i="1"/>
  <c r="M379" i="1"/>
  <c r="M372" i="1"/>
  <c r="L372" i="1"/>
  <c r="L365" i="1"/>
  <c r="N681" i="1" l="1"/>
  <c r="O681" i="1"/>
  <c r="P681" i="1" l="1"/>
  <c r="Q589" i="1"/>
  <c r="O547" i="1" l="1"/>
  <c r="O555" i="1" s="1"/>
  <c r="N547" i="1"/>
  <c r="N555" i="1" l="1"/>
  <c r="P547" i="1"/>
  <c r="O529" i="1"/>
  <c r="N529" i="1"/>
  <c r="P394" i="1" l="1"/>
  <c r="O569" i="1" l="1"/>
  <c r="L188" i="1"/>
  <c r="L180" i="1"/>
  <c r="L176" i="1"/>
  <c r="L169" i="1"/>
  <c r="L157" i="1"/>
  <c r="M147" i="1"/>
  <c r="L147" i="1"/>
  <c r="L33" i="1" l="1"/>
  <c r="Q558" i="1" l="1"/>
  <c r="Q559" i="1"/>
  <c r="Q560" i="1"/>
  <c r="Q561" i="1"/>
  <c r="Q562" i="1"/>
  <c r="Q563" i="1"/>
  <c r="Q564" i="1"/>
  <c r="Q557" i="1"/>
  <c r="Q607" i="1"/>
  <c r="Q608" i="1"/>
  <c r="Q609" i="1"/>
  <c r="Q610" i="1"/>
  <c r="Q611" i="1"/>
  <c r="Q612" i="1"/>
  <c r="Q613" i="1"/>
  <c r="Q614" i="1"/>
  <c r="Q615" i="1"/>
  <c r="Q387" i="1"/>
  <c r="L358" i="1" l="1"/>
  <c r="K358" i="1"/>
  <c r="J358" i="1"/>
  <c r="I358" i="1"/>
  <c r="H358" i="1"/>
  <c r="Q357" i="1"/>
  <c r="N357" i="1"/>
  <c r="M357" i="1"/>
  <c r="Q356" i="1"/>
  <c r="N356" i="1"/>
  <c r="M356" i="1"/>
  <c r="Q355" i="1"/>
  <c r="N355" i="1"/>
  <c r="M355" i="1"/>
  <c r="Q354" i="1"/>
  <c r="N354" i="1"/>
  <c r="M354" i="1"/>
  <c r="L352" i="1"/>
  <c r="K352" i="1"/>
  <c r="J352" i="1"/>
  <c r="I352" i="1"/>
  <c r="H352" i="1"/>
  <c r="Q351" i="1"/>
  <c r="N351" i="1"/>
  <c r="P351" i="1" s="1"/>
  <c r="Q350" i="1"/>
  <c r="N350" i="1"/>
  <c r="M350" i="1"/>
  <c r="Q349" i="1"/>
  <c r="N349" i="1"/>
  <c r="M349" i="1"/>
  <c r="Q348" i="1"/>
  <c r="N348" i="1"/>
  <c r="M348" i="1"/>
  <c r="L346" i="1"/>
  <c r="K346" i="1"/>
  <c r="J346" i="1"/>
  <c r="I346" i="1"/>
  <c r="H346" i="1"/>
  <c r="Q345" i="1"/>
  <c r="O345" i="1"/>
  <c r="P345" i="1" s="1"/>
  <c r="Q344" i="1"/>
  <c r="N344" i="1"/>
  <c r="M344" i="1"/>
  <c r="Q343" i="1"/>
  <c r="M343" i="1"/>
  <c r="P343" i="1" s="1"/>
  <c r="Q342" i="1"/>
  <c r="N342" i="1"/>
  <c r="M342" i="1"/>
  <c r="Q341" i="1"/>
  <c r="N341" i="1"/>
  <c r="M341" i="1"/>
  <c r="Q340" i="1"/>
  <c r="N340" i="1"/>
  <c r="M340" i="1"/>
  <c r="Q339" i="1"/>
  <c r="N339" i="1"/>
  <c r="M339" i="1"/>
  <c r="Q338" i="1"/>
  <c r="N338" i="1"/>
  <c r="M338" i="1"/>
  <c r="Q337" i="1"/>
  <c r="N337" i="1"/>
  <c r="O337" i="1" s="1"/>
  <c r="Q336" i="1"/>
  <c r="O336" i="1"/>
  <c r="P336" i="1" s="1"/>
  <c r="Q335" i="1"/>
  <c r="N335" i="1"/>
  <c r="M335" i="1"/>
  <c r="Q334" i="1"/>
  <c r="N334" i="1"/>
  <c r="M334" i="1"/>
  <c r="Q333" i="1"/>
  <c r="N333" i="1"/>
  <c r="M333" i="1"/>
  <c r="Q332" i="1"/>
  <c r="N332" i="1"/>
  <c r="M332" i="1"/>
  <c r="Q331" i="1"/>
  <c r="N331" i="1"/>
  <c r="M331" i="1"/>
  <c r="Q330" i="1"/>
  <c r="N330" i="1"/>
  <c r="P330" i="1" s="1"/>
  <c r="Q329" i="1"/>
  <c r="N329" i="1"/>
  <c r="M329" i="1"/>
  <c r="Q328" i="1"/>
  <c r="N328" i="1"/>
  <c r="M328" i="1"/>
  <c r="Q327" i="1"/>
  <c r="N327" i="1"/>
  <c r="M327" i="1"/>
  <c r="Q326" i="1"/>
  <c r="N326" i="1"/>
  <c r="M326" i="1"/>
  <c r="Q325" i="1"/>
  <c r="N325" i="1"/>
  <c r="M325" i="1"/>
  <c r="Q324" i="1"/>
  <c r="N324" i="1"/>
  <c r="M324" i="1"/>
  <c r="Q323" i="1"/>
  <c r="N323" i="1"/>
  <c r="M323" i="1"/>
  <c r="Q322" i="1"/>
  <c r="N322" i="1"/>
  <c r="M322" i="1"/>
  <c r="Q321" i="1"/>
  <c r="M321" i="1"/>
  <c r="P321" i="1" s="1"/>
  <c r="Q320" i="1"/>
  <c r="N320" i="1"/>
  <c r="M320" i="1"/>
  <c r="Q319" i="1"/>
  <c r="P319" i="1"/>
  <c r="Q318" i="1"/>
  <c r="N318" i="1"/>
  <c r="M318" i="1"/>
  <c r="N317" i="1"/>
  <c r="N316" i="1"/>
  <c r="M316" i="1"/>
  <c r="N315" i="1"/>
  <c r="M315" i="1"/>
  <c r="N314" i="1"/>
  <c r="M314" i="1"/>
  <c r="N313" i="1"/>
  <c r="M313" i="1"/>
  <c r="N312" i="1"/>
  <c r="M312" i="1"/>
  <c r="N311" i="1"/>
  <c r="M311" i="1"/>
  <c r="M310" i="1"/>
  <c r="O310" i="1" s="1"/>
  <c r="N309" i="1"/>
  <c r="P309" i="1" s="1"/>
  <c r="N308" i="1"/>
  <c r="M308" i="1"/>
  <c r="M307" i="1"/>
  <c r="O307" i="1" s="1"/>
  <c r="N306" i="1"/>
  <c r="M306" i="1"/>
  <c r="N305" i="1"/>
  <c r="M305" i="1"/>
  <c r="M304" i="1"/>
  <c r="O304" i="1" s="1"/>
  <c r="N303" i="1"/>
  <c r="M303" i="1"/>
  <c r="M302" i="1"/>
  <c r="O302" i="1" s="1"/>
  <c r="N301" i="1"/>
  <c r="M301" i="1"/>
  <c r="N300" i="1"/>
  <c r="M300" i="1"/>
  <c r="M299" i="1"/>
  <c r="P299" i="1" s="1"/>
  <c r="N298" i="1"/>
  <c r="M298" i="1"/>
  <c r="N297" i="1"/>
  <c r="M297" i="1"/>
  <c r="P296" i="1"/>
  <c r="N295" i="1"/>
  <c r="M295" i="1"/>
  <c r="P294" i="1"/>
  <c r="N293" i="1"/>
  <c r="M293" i="1"/>
  <c r="N292" i="1"/>
  <c r="M292" i="1"/>
  <c r="N291" i="1"/>
  <c r="P291" i="1" s="1"/>
  <c r="L289" i="1"/>
  <c r="K289" i="1"/>
  <c r="I289" i="1"/>
  <c r="H289" i="1"/>
  <c r="Q288" i="1"/>
  <c r="P288" i="1"/>
  <c r="Q287" i="1"/>
  <c r="M287" i="1"/>
  <c r="O287" i="1" s="1"/>
  <c r="J287" i="1"/>
  <c r="Q286" i="1"/>
  <c r="O286" i="1"/>
  <c r="P286" i="1" s="1"/>
  <c r="J286" i="1"/>
  <c r="Q285" i="1"/>
  <c r="M285" i="1"/>
  <c r="P285" i="1" s="1"/>
  <c r="J285" i="1"/>
  <c r="Q284" i="1"/>
  <c r="O284" i="1"/>
  <c r="P284" i="1" s="1"/>
  <c r="J284" i="1"/>
  <c r="Q283" i="1"/>
  <c r="N283" i="1"/>
  <c r="P283" i="1" s="1"/>
  <c r="J283" i="1"/>
  <c r="Q282" i="1"/>
  <c r="N282" i="1"/>
  <c r="M282" i="1"/>
  <c r="J282" i="1"/>
  <c r="Q281" i="1"/>
  <c r="N281" i="1"/>
  <c r="M281" i="1"/>
  <c r="J281" i="1"/>
  <c r="Q280" i="1"/>
  <c r="M280" i="1"/>
  <c r="P280" i="1" s="1"/>
  <c r="J280" i="1"/>
  <c r="Q279" i="1"/>
  <c r="M279" i="1"/>
  <c r="J279" i="1"/>
  <c r="Q278" i="1"/>
  <c r="O278" i="1"/>
  <c r="P278" i="1" s="1"/>
  <c r="J278" i="1"/>
  <c r="L276" i="1"/>
  <c r="K276" i="1"/>
  <c r="J276" i="1"/>
  <c r="I276" i="1"/>
  <c r="H276" i="1"/>
  <c r="Q275" i="1"/>
  <c r="O275" i="1"/>
  <c r="P275" i="1" s="1"/>
  <c r="Q274" i="1"/>
  <c r="M274" i="1"/>
  <c r="P274" i="1" s="1"/>
  <c r="Q273" i="1"/>
  <c r="N273" i="1"/>
  <c r="M273" i="1"/>
  <c r="Q272" i="1"/>
  <c r="N272" i="1"/>
  <c r="M272" i="1"/>
  <c r="Q271" i="1"/>
  <c r="P271" i="1"/>
  <c r="Q270" i="1"/>
  <c r="N270" i="1"/>
  <c r="M270" i="1"/>
  <c r="Q269" i="1"/>
  <c r="M269" i="1"/>
  <c r="O269" i="1" s="1"/>
  <c r="Q268" i="1"/>
  <c r="N268" i="1"/>
  <c r="M268" i="1"/>
  <c r="Q267" i="1"/>
  <c r="N267" i="1"/>
  <c r="M267" i="1"/>
  <c r="Q266" i="1"/>
  <c r="M266" i="1"/>
  <c r="Q265" i="1"/>
  <c r="N265" i="1"/>
  <c r="M265" i="1"/>
  <c r="Q264" i="1"/>
  <c r="N264" i="1"/>
  <c r="M264" i="1"/>
  <c r="Q263" i="1"/>
  <c r="O263" i="1"/>
  <c r="P263" i="1" s="1"/>
  <c r="Q262" i="1"/>
  <c r="N262" i="1"/>
  <c r="O262" i="1" s="1"/>
  <c r="Q261" i="1"/>
  <c r="O261" i="1"/>
  <c r="P261" i="1" s="1"/>
  <c r="Q260" i="1"/>
  <c r="O260" i="1"/>
  <c r="P260" i="1" s="1"/>
  <c r="Q259" i="1"/>
  <c r="O259" i="1"/>
  <c r="P259" i="1" s="1"/>
  <c r="Q258" i="1"/>
  <c r="O258" i="1"/>
  <c r="P258" i="1" s="1"/>
  <c r="Q257" i="1"/>
  <c r="N257" i="1"/>
  <c r="M257" i="1"/>
  <c r="Q256" i="1"/>
  <c r="N256" i="1"/>
  <c r="M256" i="1"/>
  <c r="Q255" i="1"/>
  <c r="N255" i="1"/>
  <c r="M255" i="1"/>
  <c r="Q254" i="1"/>
  <c r="N254" i="1"/>
  <c r="M254" i="1"/>
  <c r="Q253" i="1"/>
  <c r="Q252" i="1"/>
  <c r="N252" i="1"/>
  <c r="M252" i="1"/>
  <c r="Q251" i="1"/>
  <c r="N251" i="1"/>
  <c r="M251" i="1"/>
  <c r="L249" i="1"/>
  <c r="K249" i="1"/>
  <c r="J249" i="1"/>
  <c r="I249" i="1"/>
  <c r="H249" i="1"/>
  <c r="Q248" i="1"/>
  <c r="N248" i="1"/>
  <c r="M248" i="1"/>
  <c r="Q247" i="1"/>
  <c r="N247" i="1"/>
  <c r="M247" i="1"/>
  <c r="Q246" i="1"/>
  <c r="P246" i="1"/>
  <c r="Q245" i="1"/>
  <c r="N245" i="1"/>
  <c r="M245" i="1"/>
  <c r="Q244" i="1"/>
  <c r="N244" i="1"/>
  <c r="M244" i="1"/>
  <c r="Q243" i="1"/>
  <c r="N243" i="1"/>
  <c r="M243" i="1"/>
  <c r="Q242" i="1"/>
  <c r="M242" i="1"/>
  <c r="K240" i="1"/>
  <c r="J240" i="1"/>
  <c r="I240" i="1"/>
  <c r="H240" i="1"/>
  <c r="Q239" i="1"/>
  <c r="M239" i="1"/>
  <c r="P239" i="1" s="1"/>
  <c r="Q238" i="1"/>
  <c r="M238" i="1"/>
  <c r="O238" i="1" s="1"/>
  <c r="Q237" i="1"/>
  <c r="N237" i="1"/>
  <c r="M237" i="1"/>
  <c r="Q236" i="1"/>
  <c r="N236" i="1"/>
  <c r="M236" i="1"/>
  <c r="Q235" i="1"/>
  <c r="N235" i="1"/>
  <c r="M235" i="1"/>
  <c r="Q234" i="1"/>
  <c r="O234" i="1"/>
  <c r="P234" i="1" s="1"/>
  <c r="Q233" i="1"/>
  <c r="N233" i="1"/>
  <c r="M233" i="1"/>
  <c r="Q232" i="1"/>
  <c r="P232" i="1"/>
  <c r="Q231" i="1"/>
  <c r="N231" i="1"/>
  <c r="M231" i="1"/>
  <c r="Q230" i="1"/>
  <c r="N230" i="1"/>
  <c r="P230" i="1" s="1"/>
  <c r="Q229" i="1"/>
  <c r="N229" i="1"/>
  <c r="P229" i="1" s="1"/>
  <c r="Q228" i="1"/>
  <c r="N228" i="1"/>
  <c r="M228" i="1"/>
  <c r="Q227" i="1"/>
  <c r="O227" i="1"/>
  <c r="P227" i="1" s="1"/>
  <c r="Q226" i="1"/>
  <c r="N226" i="1"/>
  <c r="M226" i="1"/>
  <c r="Q225" i="1"/>
  <c r="N225" i="1"/>
  <c r="O225" i="1" s="1"/>
  <c r="Q224" i="1"/>
  <c r="P224" i="1"/>
  <c r="Q223" i="1"/>
  <c r="P223" i="1"/>
  <c r="Q222" i="1"/>
  <c r="P222" i="1"/>
  <c r="Q221" i="1"/>
  <c r="P221" i="1"/>
  <c r="Q220" i="1"/>
  <c r="P220" i="1"/>
  <c r="Q219" i="1"/>
  <c r="N219" i="1"/>
  <c r="M219" i="1"/>
  <c r="Q218" i="1"/>
  <c r="N218" i="1"/>
  <c r="M218" i="1"/>
  <c r="Q217" i="1"/>
  <c r="N217" i="1"/>
  <c r="Q216" i="1"/>
  <c r="N216" i="1"/>
  <c r="M216" i="1"/>
  <c r="Q215" i="1"/>
  <c r="N215" i="1"/>
  <c r="M215" i="1"/>
  <c r="Q214" i="1"/>
  <c r="N214" i="1"/>
  <c r="P214" i="1" s="1"/>
  <c r="Q213" i="1"/>
  <c r="O213" i="1"/>
  <c r="P213" i="1" s="1"/>
  <c r="Q212" i="1"/>
  <c r="N212" i="1"/>
  <c r="M212" i="1"/>
  <c r="Q211" i="1"/>
  <c r="N211" i="1"/>
  <c r="M211" i="1"/>
  <c r="Q210" i="1"/>
  <c r="M210" i="1"/>
  <c r="P210" i="1" s="1"/>
  <c r="Q209" i="1"/>
  <c r="N209" i="1"/>
  <c r="M209" i="1"/>
  <c r="Q208" i="1"/>
  <c r="O208" i="1"/>
  <c r="P208" i="1" s="1"/>
  <c r="Q207" i="1"/>
  <c r="N207" i="1"/>
  <c r="O207" i="1" s="1"/>
  <c r="Q206" i="1"/>
  <c r="N206" i="1"/>
  <c r="Q205" i="1"/>
  <c r="N205" i="1"/>
  <c r="M205" i="1"/>
  <c r="Q204" i="1"/>
  <c r="M204" i="1"/>
  <c r="Q203" i="1"/>
  <c r="N203" i="1"/>
  <c r="M203" i="1"/>
  <c r="L202" i="1"/>
  <c r="Q201" i="1"/>
  <c r="N201" i="1"/>
  <c r="P201" i="1" s="1"/>
  <c r="Q200" i="1"/>
  <c r="N200" i="1"/>
  <c r="P200" i="1" s="1"/>
  <c r="Q199" i="1"/>
  <c r="O199" i="1"/>
  <c r="P199" i="1" s="1"/>
  <c r="Q198" i="1"/>
  <c r="M198" i="1"/>
  <c r="P198" i="1" s="1"/>
  <c r="Q197" i="1"/>
  <c r="P197" i="1"/>
  <c r="Q196" i="1"/>
  <c r="P196" i="1"/>
  <c r="Q195" i="1"/>
  <c r="N195" i="1"/>
  <c r="P195" i="1" s="1"/>
  <c r="Q194" i="1"/>
  <c r="M194" i="1"/>
  <c r="P194" i="1" s="1"/>
  <c r="Q193" i="1"/>
  <c r="M193" i="1"/>
  <c r="O193" i="1" s="1"/>
  <c r="Q192" i="1"/>
  <c r="N192" i="1"/>
  <c r="M192" i="1"/>
  <c r="Q191" i="1"/>
  <c r="Q190" i="1"/>
  <c r="M190" i="1"/>
  <c r="K188" i="1"/>
  <c r="J188" i="1"/>
  <c r="I188" i="1"/>
  <c r="H188" i="1"/>
  <c r="Q187" i="1"/>
  <c r="N187" i="1"/>
  <c r="M187" i="1"/>
  <c r="Q186" i="1"/>
  <c r="P186" i="1"/>
  <c r="Q185" i="1"/>
  <c r="O185" i="1"/>
  <c r="P185" i="1" s="1"/>
  <c r="Q184" i="1"/>
  <c r="N184" i="1"/>
  <c r="M184" i="1"/>
  <c r="Q183" i="1"/>
  <c r="N183" i="1"/>
  <c r="M183" i="1"/>
  <c r="Q182" i="1"/>
  <c r="N182" i="1"/>
  <c r="M182" i="1"/>
  <c r="K180" i="1"/>
  <c r="J180" i="1"/>
  <c r="I180" i="1"/>
  <c r="H180" i="1"/>
  <c r="Q179" i="1"/>
  <c r="P179" i="1"/>
  <c r="Q178" i="1"/>
  <c r="N178" i="1"/>
  <c r="N180" i="1" s="1"/>
  <c r="M178" i="1"/>
  <c r="M180" i="1" s="1"/>
  <c r="K176" i="1"/>
  <c r="J176" i="1"/>
  <c r="I176" i="1"/>
  <c r="H176" i="1"/>
  <c r="Q175" i="1"/>
  <c r="N175" i="1"/>
  <c r="O175" i="1" s="1"/>
  <c r="Q174" i="1"/>
  <c r="M174" i="1"/>
  <c r="O174" i="1" s="1"/>
  <c r="Q173" i="1"/>
  <c r="N173" i="1"/>
  <c r="M173" i="1"/>
  <c r="Q172" i="1"/>
  <c r="M172" i="1"/>
  <c r="P172" i="1" s="1"/>
  <c r="Q171" i="1"/>
  <c r="N171" i="1"/>
  <c r="M171" i="1"/>
  <c r="M169" i="1"/>
  <c r="K169" i="1"/>
  <c r="J169" i="1"/>
  <c r="I169" i="1"/>
  <c r="H169" i="1"/>
  <c r="Q168" i="1"/>
  <c r="N168" i="1"/>
  <c r="O168" i="1" s="1"/>
  <c r="Q167" i="1"/>
  <c r="N167" i="1"/>
  <c r="O167" i="1" s="1"/>
  <c r="Q166" i="1"/>
  <c r="N166" i="1"/>
  <c r="O166" i="1" s="1"/>
  <c r="Q165" i="1"/>
  <c r="N165" i="1"/>
  <c r="Q164" i="1"/>
  <c r="N164" i="1"/>
  <c r="O164" i="1" s="1"/>
  <c r="Q163" i="1"/>
  <c r="N163" i="1"/>
  <c r="O163" i="1" s="1"/>
  <c r="Q162" i="1"/>
  <c r="N162" i="1"/>
  <c r="O162" i="1" s="1"/>
  <c r="Q161" i="1"/>
  <c r="N161" i="1"/>
  <c r="Q160" i="1"/>
  <c r="N160" i="1"/>
  <c r="O160" i="1" s="1"/>
  <c r="Q159" i="1"/>
  <c r="N159" i="1"/>
  <c r="O159" i="1" s="1"/>
  <c r="K157" i="1"/>
  <c r="J157" i="1"/>
  <c r="I157" i="1"/>
  <c r="H157" i="1"/>
  <c r="Q156" i="1"/>
  <c r="N156" i="1"/>
  <c r="M156" i="1"/>
  <c r="Q155" i="1"/>
  <c r="N155" i="1"/>
  <c r="M155" i="1"/>
  <c r="Q154" i="1"/>
  <c r="N154" i="1"/>
  <c r="M154" i="1"/>
  <c r="Q153" i="1"/>
  <c r="P153" i="1"/>
  <c r="Q152" i="1"/>
  <c r="N152" i="1"/>
  <c r="M152" i="1"/>
  <c r="Q151" i="1"/>
  <c r="N151" i="1"/>
  <c r="M151" i="1"/>
  <c r="Q150" i="1"/>
  <c r="N150" i="1"/>
  <c r="M150" i="1"/>
  <c r="Q149" i="1"/>
  <c r="N149" i="1"/>
  <c r="M149" i="1"/>
  <c r="K147" i="1"/>
  <c r="J147" i="1"/>
  <c r="I147" i="1"/>
  <c r="H147" i="1"/>
  <c r="Q146" i="1"/>
  <c r="N146" i="1"/>
  <c r="O146" i="1" s="1"/>
  <c r="Q145" i="1"/>
  <c r="N145" i="1"/>
  <c r="O145" i="1" s="1"/>
  <c r="Q144" i="1"/>
  <c r="P144" i="1"/>
  <c r="Q143" i="1"/>
  <c r="N143" i="1"/>
  <c r="K141" i="1"/>
  <c r="J141" i="1"/>
  <c r="I141" i="1"/>
  <c r="H141" i="1"/>
  <c r="Q140" i="1"/>
  <c r="P140" i="1"/>
  <c r="Q139" i="1"/>
  <c r="P139" i="1"/>
  <c r="Q138" i="1"/>
  <c r="P138" i="1"/>
  <c r="M137" i="1"/>
  <c r="L137" i="1"/>
  <c r="L141" i="1" s="1"/>
  <c r="Q136" i="1"/>
  <c r="P136" i="1"/>
  <c r="Q135" i="1"/>
  <c r="P135" i="1"/>
  <c r="Q134" i="1"/>
  <c r="P134" i="1"/>
  <c r="Q133" i="1"/>
  <c r="M133" i="1"/>
  <c r="P133" i="1" s="1"/>
  <c r="Q132" i="1"/>
  <c r="P132" i="1"/>
  <c r="Q131" i="1"/>
  <c r="P131" i="1"/>
  <c r="Q130" i="1"/>
  <c r="P130" i="1"/>
  <c r="Q129" i="1"/>
  <c r="P129" i="1"/>
  <c r="Q128" i="1"/>
  <c r="P128" i="1"/>
  <c r="Q127" i="1"/>
  <c r="P127" i="1"/>
  <c r="Q126" i="1"/>
  <c r="N126" i="1"/>
  <c r="N141" i="1" s="1"/>
  <c r="M126" i="1"/>
  <c r="Q125" i="1"/>
  <c r="P125" i="1"/>
  <c r="Q124" i="1"/>
  <c r="P124" i="1"/>
  <c r="Q123" i="1"/>
  <c r="Q122" i="1"/>
  <c r="P122" i="1"/>
  <c r="Q121" i="1"/>
  <c r="P121" i="1"/>
  <c r="Q120" i="1"/>
  <c r="P120" i="1"/>
  <c r="Q119" i="1"/>
  <c r="P119" i="1"/>
  <c r="Q118" i="1"/>
  <c r="P118" i="1"/>
  <c r="Q117" i="1"/>
  <c r="P117" i="1"/>
  <c r="Q116" i="1"/>
  <c r="P116" i="1"/>
  <c r="L114" i="1"/>
  <c r="K114" i="1"/>
  <c r="J114" i="1"/>
  <c r="I114" i="1"/>
  <c r="H114" i="1"/>
  <c r="Q113" i="1"/>
  <c r="N113" i="1"/>
  <c r="M113" i="1"/>
  <c r="Q112" i="1"/>
  <c r="O112" i="1"/>
  <c r="P112" i="1" s="1"/>
  <c r="Q111" i="1"/>
  <c r="M111" i="1"/>
  <c r="Q110" i="1"/>
  <c r="N110" i="1"/>
  <c r="O110" i="1" s="1"/>
  <c r="Q109" i="1"/>
  <c r="P109" i="1"/>
  <c r="Q108" i="1"/>
  <c r="M108" i="1"/>
  <c r="Q107" i="1"/>
  <c r="N107" i="1"/>
  <c r="M107" i="1"/>
  <c r="Q106" i="1"/>
  <c r="N106" i="1"/>
  <c r="M106" i="1"/>
  <c r="Q105" i="1"/>
  <c r="N105" i="1"/>
  <c r="M105" i="1"/>
  <c r="L103" i="1"/>
  <c r="K103" i="1"/>
  <c r="I103" i="1"/>
  <c r="H103" i="1"/>
  <c r="Q102" i="1"/>
  <c r="M102" i="1"/>
  <c r="O102" i="1" s="1"/>
  <c r="J102" i="1"/>
  <c r="Q101" i="1"/>
  <c r="N101" i="1"/>
  <c r="M101" i="1"/>
  <c r="Q100" i="1"/>
  <c r="N100" i="1"/>
  <c r="M100" i="1"/>
  <c r="Q99" i="1"/>
  <c r="N99" i="1"/>
  <c r="M99" i="1"/>
  <c r="J99" i="1"/>
  <c r="Q98" i="1"/>
  <c r="N98" i="1"/>
  <c r="M98" i="1"/>
  <c r="J98" i="1"/>
  <c r="Q97" i="1"/>
  <c r="N97" i="1"/>
  <c r="M97" i="1"/>
  <c r="J97" i="1"/>
  <c r="Q96" i="1"/>
  <c r="O96" i="1"/>
  <c r="P96" i="1" s="1"/>
  <c r="Q95" i="1"/>
  <c r="N95" i="1"/>
  <c r="M95" i="1"/>
  <c r="Q94" i="1"/>
  <c r="N94" i="1"/>
  <c r="O94" i="1" s="1"/>
  <c r="Q93" i="1"/>
  <c r="N93" i="1"/>
  <c r="M93" i="1"/>
  <c r="Q92" i="1"/>
  <c r="O92" i="1"/>
  <c r="P92" i="1" s="1"/>
  <c r="Q91" i="1"/>
  <c r="N91" i="1"/>
  <c r="M91" i="1"/>
  <c r="L89" i="1"/>
  <c r="K89" i="1"/>
  <c r="J89" i="1"/>
  <c r="I89" i="1"/>
  <c r="H89" i="1"/>
  <c r="Q88" i="1"/>
  <c r="N88" i="1"/>
  <c r="O88" i="1" s="1"/>
  <c r="Q87" i="1"/>
  <c r="N87" i="1"/>
  <c r="M87" i="1"/>
  <c r="Q86" i="1"/>
  <c r="N86" i="1"/>
  <c r="M86" i="1"/>
  <c r="Q85" i="1"/>
  <c r="N85" i="1"/>
  <c r="P85" i="1" s="1"/>
  <c r="Q84" i="1"/>
  <c r="N84" i="1"/>
  <c r="M84" i="1"/>
  <c r="Q83" i="1"/>
  <c r="M83" i="1"/>
  <c r="O83" i="1" s="1"/>
  <c r="Q82" i="1"/>
  <c r="N82" i="1"/>
  <c r="M82" i="1"/>
  <c r="Q81" i="1"/>
  <c r="N81" i="1"/>
  <c r="M81" i="1"/>
  <c r="Q80" i="1"/>
  <c r="N80" i="1"/>
  <c r="M80" i="1"/>
  <c r="Q79" i="1"/>
  <c r="N79" i="1"/>
  <c r="M79" i="1"/>
  <c r="Q78" i="1"/>
  <c r="N78" i="1"/>
  <c r="M78" i="1"/>
  <c r="Q77" i="1"/>
  <c r="M77" i="1"/>
  <c r="Q76" i="1"/>
  <c r="N76" i="1"/>
  <c r="M76" i="1"/>
  <c r="Q75" i="1"/>
  <c r="N75" i="1"/>
  <c r="M75" i="1"/>
  <c r="Q74" i="1"/>
  <c r="N74" i="1"/>
  <c r="M74" i="1"/>
  <c r="Q73" i="1"/>
  <c r="N73" i="1"/>
  <c r="M73" i="1"/>
  <c r="Q72" i="1"/>
  <c r="N72" i="1"/>
  <c r="M72" i="1"/>
  <c r="Q71" i="1"/>
  <c r="O71" i="1"/>
  <c r="P71" i="1" s="1"/>
  <c r="Q70" i="1"/>
  <c r="N70" i="1"/>
  <c r="M70" i="1"/>
  <c r="Q69" i="1"/>
  <c r="N69" i="1"/>
  <c r="M69" i="1"/>
  <c r="Q68" i="1"/>
  <c r="N68" i="1"/>
  <c r="M68" i="1"/>
  <c r="Q67" i="1"/>
  <c r="M67" i="1"/>
  <c r="P67" i="1" s="1"/>
  <c r="Q66" i="1"/>
  <c r="N66" i="1"/>
  <c r="M66" i="1"/>
  <c r="Q65" i="1"/>
  <c r="M65" i="1"/>
  <c r="P65" i="1" s="1"/>
  <c r="Q64" i="1"/>
  <c r="N64" i="1"/>
  <c r="M64" i="1"/>
  <c r="Q63" i="1"/>
  <c r="N63" i="1"/>
  <c r="M63" i="1"/>
  <c r="Q62" i="1"/>
  <c r="N62" i="1"/>
  <c r="O62" i="1" s="1"/>
  <c r="Q61" i="1"/>
  <c r="N61" i="1"/>
  <c r="M61" i="1"/>
  <c r="Q60" i="1"/>
  <c r="P60" i="1"/>
  <c r="Q59" i="1"/>
  <c r="N59" i="1"/>
  <c r="O59" i="1" s="1"/>
  <c r="L57" i="1"/>
  <c r="K57" i="1"/>
  <c r="J57" i="1"/>
  <c r="I57" i="1"/>
  <c r="H57" i="1"/>
  <c r="Q56" i="1"/>
  <c r="M56" i="1"/>
  <c r="O56" i="1" s="1"/>
  <c r="Q55" i="1"/>
  <c r="N55" i="1"/>
  <c r="N57" i="1" s="1"/>
  <c r="M55" i="1"/>
  <c r="Q54" i="1"/>
  <c r="P54" i="1"/>
  <c r="L52" i="1"/>
  <c r="K52" i="1"/>
  <c r="J52" i="1"/>
  <c r="I52" i="1"/>
  <c r="H52" i="1"/>
  <c r="Q51" i="1"/>
  <c r="N51" i="1"/>
  <c r="M51" i="1"/>
  <c r="Q50" i="1"/>
  <c r="Q49" i="1"/>
  <c r="N49" i="1"/>
  <c r="M49" i="1"/>
  <c r="Q48" i="1"/>
  <c r="N48" i="1"/>
  <c r="M48" i="1"/>
  <c r="Q47" i="1"/>
  <c r="N47" i="1"/>
  <c r="M47" i="1"/>
  <c r="Q46" i="1"/>
  <c r="M46" i="1"/>
  <c r="P46" i="1" s="1"/>
  <c r="Q45" i="1"/>
  <c r="N45" i="1"/>
  <c r="M45" i="1"/>
  <c r="Q44" i="1"/>
  <c r="Q43" i="1"/>
  <c r="N43" i="1"/>
  <c r="P43" i="1" s="1"/>
  <c r="Q42" i="1"/>
  <c r="N42" i="1"/>
  <c r="M42" i="1"/>
  <c r="Q41" i="1"/>
  <c r="N41" i="1"/>
  <c r="P41" i="1" s="1"/>
  <c r="Q40" i="1"/>
  <c r="N40" i="1"/>
  <c r="Q39" i="1"/>
  <c r="N39" i="1"/>
  <c r="M39" i="1"/>
  <c r="Q38" i="1"/>
  <c r="N38" i="1"/>
  <c r="M38" i="1"/>
  <c r="Q37" i="1"/>
  <c r="N37" i="1"/>
  <c r="M37" i="1"/>
  <c r="Q36" i="1"/>
  <c r="N36" i="1"/>
  <c r="M36" i="1"/>
  <c r="Q35" i="1"/>
  <c r="M35" i="1"/>
  <c r="O35" i="1" s="1"/>
  <c r="M33" i="1"/>
  <c r="K33" i="1"/>
  <c r="J33" i="1"/>
  <c r="I33" i="1"/>
  <c r="H33" i="1"/>
  <c r="Q32" i="1"/>
  <c r="N32" i="1"/>
  <c r="Q31" i="1"/>
  <c r="N31" i="1"/>
  <c r="Q30" i="1"/>
  <c r="N30" i="1"/>
  <c r="M28" i="1"/>
  <c r="L28" i="1"/>
  <c r="K28" i="1"/>
  <c r="J28" i="1"/>
  <c r="I28" i="1"/>
  <c r="H28" i="1"/>
  <c r="Q27" i="1"/>
  <c r="Q26" i="1"/>
  <c r="N26" i="1"/>
  <c r="Q25" i="1"/>
  <c r="N25" i="1"/>
  <c r="P25" i="1" s="1"/>
  <c r="Q24" i="1"/>
  <c r="N24" i="1"/>
  <c r="Q23" i="1"/>
  <c r="N23" i="1"/>
  <c r="Q22" i="1"/>
  <c r="Q21" i="1"/>
  <c r="O21" i="1"/>
  <c r="P21" i="1" s="1"/>
  <c r="Q20" i="1"/>
  <c r="Q19" i="1"/>
  <c r="N19" i="1"/>
  <c r="Q18" i="1"/>
  <c r="N18" i="1"/>
  <c r="Q17" i="1"/>
  <c r="P17" i="1"/>
  <c r="L15" i="1"/>
  <c r="K15" i="1"/>
  <c r="J15" i="1"/>
  <c r="I15" i="1"/>
  <c r="H15" i="1"/>
  <c r="Q14" i="1"/>
  <c r="O14" i="1"/>
  <c r="O15" i="1" s="1"/>
  <c r="N14" i="1"/>
  <c r="M14" i="1"/>
  <c r="Q13" i="1"/>
  <c r="N13" i="1"/>
  <c r="M13" i="1"/>
  <c r="A11" i="1"/>
  <c r="P14" i="1" l="1"/>
  <c r="P51" i="1"/>
  <c r="P36" i="1"/>
  <c r="O23" i="1"/>
  <c r="P23" i="1" s="1"/>
  <c r="O31" i="1"/>
  <c r="P31" i="1" s="1"/>
  <c r="O19" i="1"/>
  <c r="P19" i="1" s="1"/>
  <c r="O26" i="1"/>
  <c r="P26" i="1" s="1"/>
  <c r="P38" i="1"/>
  <c r="N33" i="1"/>
  <c r="N147" i="1"/>
  <c r="Q147" i="1"/>
  <c r="J103" i="1"/>
  <c r="K11" i="1"/>
  <c r="Q33" i="1"/>
  <c r="O68" i="1"/>
  <c r="P68" i="1" s="1"/>
  <c r="O70" i="1"/>
  <c r="P70" i="1" s="1"/>
  <c r="Q176" i="1"/>
  <c r="Q188" i="1"/>
  <c r="P163" i="1"/>
  <c r="O212" i="1"/>
  <c r="P212" i="1" s="1"/>
  <c r="Q249" i="1"/>
  <c r="Q289" i="1"/>
  <c r="N15" i="1"/>
  <c r="H11" i="1"/>
  <c r="Q15" i="1"/>
  <c r="O63" i="1"/>
  <c r="P63" i="1" s="1"/>
  <c r="Q89" i="1"/>
  <c r="O95" i="1"/>
  <c r="P95" i="1" s="1"/>
  <c r="Q103" i="1"/>
  <c r="O106" i="1"/>
  <c r="P106" i="1" s="1"/>
  <c r="Q141" i="1"/>
  <c r="N157" i="1"/>
  <c r="Q157" i="1"/>
  <c r="P159" i="1"/>
  <c r="P167" i="1"/>
  <c r="Q169" i="1"/>
  <c r="O219" i="1"/>
  <c r="P219" i="1" s="1"/>
  <c r="O233" i="1"/>
  <c r="P233" i="1" s="1"/>
  <c r="P270" i="1"/>
  <c r="P273" i="1"/>
  <c r="Q276" i="1"/>
  <c r="N289" i="1"/>
  <c r="P307" i="1"/>
  <c r="O318" i="1"/>
  <c r="P318" i="1" s="1"/>
  <c r="O339" i="1"/>
  <c r="P339" i="1" s="1"/>
  <c r="O341" i="1"/>
  <c r="P341" i="1" s="1"/>
  <c r="Q352" i="1"/>
  <c r="O40" i="1"/>
  <c r="P40" i="1" s="1"/>
  <c r="O77" i="1"/>
  <c r="P77" i="1" s="1"/>
  <c r="O111" i="1"/>
  <c r="P111" i="1" s="1"/>
  <c r="O143" i="1"/>
  <c r="O147" i="1" s="1"/>
  <c r="O161" i="1"/>
  <c r="P161" i="1" s="1"/>
  <c r="O206" i="1"/>
  <c r="P206" i="1" s="1"/>
  <c r="M249" i="1"/>
  <c r="P242" i="1"/>
  <c r="I11" i="1"/>
  <c r="M15" i="1"/>
  <c r="N28" i="1"/>
  <c r="O24" i="1"/>
  <c r="P24" i="1" s="1"/>
  <c r="Q28" i="1"/>
  <c r="O30" i="1"/>
  <c r="P30" i="1" s="1"/>
  <c r="O32" i="1"/>
  <c r="P32" i="1" s="1"/>
  <c r="M52" i="1"/>
  <c r="M89" i="1"/>
  <c r="O108" i="1"/>
  <c r="P108" i="1" s="1"/>
  <c r="Q137" i="1"/>
  <c r="O165" i="1"/>
  <c r="P165" i="1" s="1"/>
  <c r="O190" i="1"/>
  <c r="P190" i="1" s="1"/>
  <c r="O204" i="1"/>
  <c r="P204" i="1" s="1"/>
  <c r="O217" i="1"/>
  <c r="P217" i="1" s="1"/>
  <c r="N52" i="1"/>
  <c r="O37" i="1"/>
  <c r="P37" i="1" s="1"/>
  <c r="O48" i="1"/>
  <c r="P48" i="1" s="1"/>
  <c r="Q52" i="1"/>
  <c r="P56" i="1"/>
  <c r="Q57" i="1"/>
  <c r="P59" i="1"/>
  <c r="N89" i="1"/>
  <c r="P62" i="1"/>
  <c r="P66" i="1"/>
  <c r="O72" i="1"/>
  <c r="P72" i="1" s="1"/>
  <c r="O74" i="1"/>
  <c r="P74" i="1" s="1"/>
  <c r="P76" i="1"/>
  <c r="O78" i="1"/>
  <c r="P78" i="1" s="1"/>
  <c r="O80" i="1"/>
  <c r="P80" i="1" s="1"/>
  <c r="O82" i="1"/>
  <c r="P82" i="1" s="1"/>
  <c r="O87" i="1"/>
  <c r="P87" i="1" s="1"/>
  <c r="M103" i="1"/>
  <c r="O93" i="1"/>
  <c r="P93" i="1" s="1"/>
  <c r="P94" i="1"/>
  <c r="N103" i="1"/>
  <c r="O100" i="1"/>
  <c r="P100" i="1" s="1"/>
  <c r="M114" i="1"/>
  <c r="N114" i="1"/>
  <c r="P110" i="1"/>
  <c r="M141" i="1"/>
  <c r="P145" i="1"/>
  <c r="M157" i="1"/>
  <c r="O151" i="1"/>
  <c r="P151" i="1" s="1"/>
  <c r="O154" i="1"/>
  <c r="P154" i="1" s="1"/>
  <c r="O156" i="1"/>
  <c r="P156" i="1" s="1"/>
  <c r="N176" i="1"/>
  <c r="P174" i="1"/>
  <c r="Q180" i="1"/>
  <c r="N188" i="1"/>
  <c r="P203" i="1"/>
  <c r="O235" i="1"/>
  <c r="P235" i="1" s="1"/>
  <c r="O237" i="1"/>
  <c r="P237" i="1" s="1"/>
  <c r="P245" i="1"/>
  <c r="P255" i="1"/>
  <c r="O266" i="1"/>
  <c r="P266" i="1" s="1"/>
  <c r="O279" i="1"/>
  <c r="P281" i="1"/>
  <c r="O282" i="1"/>
  <c r="P282" i="1" s="1"/>
  <c r="O293" i="1"/>
  <c r="P293" i="1" s="1"/>
  <c r="O297" i="1"/>
  <c r="P297" i="1" s="1"/>
  <c r="O300" i="1"/>
  <c r="P300" i="1" s="1"/>
  <c r="P302" i="1"/>
  <c r="P303" i="1"/>
  <c r="P310" i="1"/>
  <c r="P324" i="1"/>
  <c r="O332" i="1"/>
  <c r="P332" i="1" s="1"/>
  <c r="O334" i="1"/>
  <c r="P334" i="1" s="1"/>
  <c r="P337" i="1"/>
  <c r="Q346" i="1"/>
  <c r="Q358" i="1"/>
  <c r="O39" i="1"/>
  <c r="P39" i="1" s="1"/>
  <c r="O42" i="1"/>
  <c r="P42" i="1" s="1"/>
  <c r="O45" i="1"/>
  <c r="P45" i="1" s="1"/>
  <c r="O47" i="1"/>
  <c r="P47" i="1" s="1"/>
  <c r="O49" i="1"/>
  <c r="P49" i="1" s="1"/>
  <c r="O55" i="1"/>
  <c r="O57" i="1" s="1"/>
  <c r="M57" i="1"/>
  <c r="O64" i="1"/>
  <c r="O69" i="1"/>
  <c r="P69" i="1" s="1"/>
  <c r="O73" i="1"/>
  <c r="P73" i="1" s="1"/>
  <c r="O75" i="1"/>
  <c r="P75" i="1" s="1"/>
  <c r="O79" i="1"/>
  <c r="P79" i="1" s="1"/>
  <c r="O81" i="1"/>
  <c r="P81" i="1" s="1"/>
  <c r="P83" i="1"/>
  <c r="O84" i="1"/>
  <c r="P84" i="1" s="1"/>
  <c r="O86" i="1"/>
  <c r="P86" i="1" s="1"/>
  <c r="P88" i="1"/>
  <c r="O91" i="1"/>
  <c r="P91" i="1" s="1"/>
  <c r="O97" i="1"/>
  <c r="P97" i="1" s="1"/>
  <c r="O98" i="1"/>
  <c r="P98" i="1" s="1"/>
  <c r="O99" i="1"/>
  <c r="P99" i="1" s="1"/>
  <c r="O101" i="1"/>
  <c r="P101" i="1" s="1"/>
  <c r="P102" i="1"/>
  <c r="O105" i="1"/>
  <c r="P105" i="1" s="1"/>
  <c r="O107" i="1"/>
  <c r="P107" i="1" s="1"/>
  <c r="O113" i="1"/>
  <c r="P113" i="1" s="1"/>
  <c r="O150" i="1"/>
  <c r="P150" i="1" s="1"/>
  <c r="O152" i="1"/>
  <c r="P152" i="1" s="1"/>
  <c r="O155" i="1"/>
  <c r="P155" i="1" s="1"/>
  <c r="O173" i="1"/>
  <c r="P173" i="1" s="1"/>
  <c r="O187" i="1"/>
  <c r="P187" i="1" s="1"/>
  <c r="P192" i="1"/>
  <c r="L240" i="1"/>
  <c r="Q240" i="1" s="1"/>
  <c r="Q202" i="1"/>
  <c r="M202" i="1"/>
  <c r="O205" i="1"/>
  <c r="P205" i="1" s="1"/>
  <c r="O211" i="1"/>
  <c r="P211" i="1" s="1"/>
  <c r="O218" i="1"/>
  <c r="P218" i="1" s="1"/>
  <c r="O228" i="1"/>
  <c r="P228" i="1" s="1"/>
  <c r="O236" i="1"/>
  <c r="P236" i="1" s="1"/>
  <c r="N249" i="1"/>
  <c r="M276" i="1"/>
  <c r="O251" i="1"/>
  <c r="O254" i="1"/>
  <c r="P254" i="1" s="1"/>
  <c r="N346" i="1"/>
  <c r="O306" i="1"/>
  <c r="P306" i="1" s="1"/>
  <c r="O313" i="1"/>
  <c r="P313" i="1" s="1"/>
  <c r="O317" i="1"/>
  <c r="P317" i="1" s="1"/>
  <c r="N352" i="1"/>
  <c r="P13" i="1"/>
  <c r="O18" i="1"/>
  <c r="P18" i="1" s="1"/>
  <c r="P35" i="1"/>
  <c r="P61" i="1"/>
  <c r="Q114" i="1"/>
  <c r="O126" i="1"/>
  <c r="O141" i="1" s="1"/>
  <c r="P146" i="1"/>
  <c r="P160" i="1"/>
  <c r="P162" i="1"/>
  <c r="P164" i="1"/>
  <c r="P166" i="1"/>
  <c r="P168" i="1"/>
  <c r="N169" i="1"/>
  <c r="O171" i="1"/>
  <c r="P171" i="1" s="1"/>
  <c r="P175" i="1"/>
  <c r="M176" i="1"/>
  <c r="O182" i="1"/>
  <c r="P182" i="1" s="1"/>
  <c r="O183" i="1"/>
  <c r="P183" i="1" s="1"/>
  <c r="O184" i="1"/>
  <c r="P184" i="1" s="1"/>
  <c r="M188" i="1"/>
  <c r="P193" i="1"/>
  <c r="N202" i="1"/>
  <c r="P207" i="1"/>
  <c r="O209" i="1"/>
  <c r="P209" i="1" s="1"/>
  <c r="O215" i="1"/>
  <c r="P215" i="1" s="1"/>
  <c r="O216" i="1"/>
  <c r="P216" i="1" s="1"/>
  <c r="P225" i="1"/>
  <c r="O226" i="1"/>
  <c r="P226" i="1" s="1"/>
  <c r="P231" i="1"/>
  <c r="P238" i="1"/>
  <c r="O243" i="1"/>
  <c r="P243" i="1" s="1"/>
  <c r="O244" i="1"/>
  <c r="P244" i="1" s="1"/>
  <c r="O247" i="1"/>
  <c r="P247" i="1" s="1"/>
  <c r="O248" i="1"/>
  <c r="P248" i="1" s="1"/>
  <c r="N276" i="1"/>
  <c r="M289" i="1"/>
  <c r="O295" i="1"/>
  <c r="P295" i="1" s="1"/>
  <c r="O311" i="1"/>
  <c r="P311" i="1" s="1"/>
  <c r="O315" i="1"/>
  <c r="P315" i="1" s="1"/>
  <c r="O320" i="1"/>
  <c r="P320" i="1" s="1"/>
  <c r="O331" i="1"/>
  <c r="P331" i="1" s="1"/>
  <c r="O333" i="1"/>
  <c r="P333" i="1" s="1"/>
  <c r="O335" i="1"/>
  <c r="P335" i="1" s="1"/>
  <c r="O338" i="1"/>
  <c r="P338" i="1" s="1"/>
  <c r="O340" i="1"/>
  <c r="P340" i="1" s="1"/>
  <c r="O342" i="1"/>
  <c r="P342" i="1" s="1"/>
  <c r="N358" i="1"/>
  <c r="P137" i="1"/>
  <c r="O149" i="1"/>
  <c r="O178" i="1"/>
  <c r="O252" i="1"/>
  <c r="P252" i="1" s="1"/>
  <c r="O256" i="1"/>
  <c r="P256" i="1" s="1"/>
  <c r="O257" i="1"/>
  <c r="P257" i="1" s="1"/>
  <c r="P262" i="1"/>
  <c r="O264" i="1"/>
  <c r="P264" i="1" s="1"/>
  <c r="P265" i="1"/>
  <c r="O267" i="1"/>
  <c r="P267" i="1" s="1"/>
  <c r="O268" i="1"/>
  <c r="P268" i="1" s="1"/>
  <c r="P269" i="1"/>
  <c r="O272" i="1"/>
  <c r="P272" i="1" s="1"/>
  <c r="J289" i="1"/>
  <c r="P287" i="1"/>
  <c r="M346" i="1"/>
  <c r="O298" i="1"/>
  <c r="P298" i="1" s="1"/>
  <c r="O301" i="1"/>
  <c r="P301" i="1" s="1"/>
  <c r="P304" i="1"/>
  <c r="O305" i="1"/>
  <c r="P305" i="1" s="1"/>
  <c r="O308" i="1"/>
  <c r="P308" i="1" s="1"/>
  <c r="O312" i="1"/>
  <c r="P312" i="1" s="1"/>
  <c r="O314" i="1"/>
  <c r="P314" i="1" s="1"/>
  <c r="O316" i="1"/>
  <c r="P316" i="1" s="1"/>
  <c r="O322" i="1"/>
  <c r="P322" i="1" s="1"/>
  <c r="O323" i="1"/>
  <c r="P323" i="1" s="1"/>
  <c r="O325" i="1"/>
  <c r="P325" i="1" s="1"/>
  <c r="O326" i="1"/>
  <c r="P326" i="1" s="1"/>
  <c r="O327" i="1"/>
  <c r="P327" i="1" s="1"/>
  <c r="O328" i="1"/>
  <c r="P328" i="1" s="1"/>
  <c r="O329" i="1"/>
  <c r="P329" i="1" s="1"/>
  <c r="O344" i="1"/>
  <c r="P344" i="1" s="1"/>
  <c r="M352" i="1"/>
  <c r="O348" i="1"/>
  <c r="P348" i="1" s="1"/>
  <c r="O349" i="1"/>
  <c r="P349" i="1" s="1"/>
  <c r="O350" i="1"/>
  <c r="P350" i="1" s="1"/>
  <c r="M358" i="1"/>
  <c r="O354" i="1"/>
  <c r="P354" i="1" s="1"/>
  <c r="O355" i="1"/>
  <c r="P355" i="1" s="1"/>
  <c r="O356" i="1"/>
  <c r="P356" i="1" s="1"/>
  <c r="O357" i="1"/>
  <c r="P357" i="1" s="1"/>
  <c r="O292" i="1"/>
  <c r="J11" i="1" l="1"/>
  <c r="O28" i="1"/>
  <c r="P143" i="1"/>
  <c r="P147" i="1" s="1"/>
  <c r="O169" i="1"/>
  <c r="L11" i="1"/>
  <c r="Q11" i="1" s="1"/>
  <c r="P15" i="1"/>
  <c r="O346" i="1"/>
  <c r="P55" i="1"/>
  <c r="P57" i="1" s="1"/>
  <c r="P33" i="1"/>
  <c r="O89" i="1"/>
  <c r="P64" i="1"/>
  <c r="P89" i="1" s="1"/>
  <c r="O289" i="1"/>
  <c r="O33" i="1"/>
  <c r="P169" i="1"/>
  <c r="P28" i="1"/>
  <c r="P279" i="1"/>
  <c r="P289" i="1" s="1"/>
  <c r="P249" i="1"/>
  <c r="P358" i="1"/>
  <c r="P352" i="1"/>
  <c r="O157" i="1"/>
  <c r="P149" i="1"/>
  <c r="P157" i="1" s="1"/>
  <c r="N240" i="1"/>
  <c r="N11" i="1" s="1"/>
  <c r="P188" i="1"/>
  <c r="P176" i="1"/>
  <c r="P114" i="1"/>
  <c r="O276" i="1"/>
  <c r="O114" i="1"/>
  <c r="O52" i="1"/>
  <c r="O358" i="1"/>
  <c r="O352" i="1"/>
  <c r="O180" i="1"/>
  <c r="P178" i="1"/>
  <c r="P180" i="1" s="1"/>
  <c r="O249" i="1"/>
  <c r="O188" i="1"/>
  <c r="O176" i="1"/>
  <c r="P126" i="1"/>
  <c r="P141" i="1" s="1"/>
  <c r="P103" i="1"/>
  <c r="P52" i="1"/>
  <c r="P292" i="1"/>
  <c r="P346" i="1" s="1"/>
  <c r="P251" i="1"/>
  <c r="P276" i="1" s="1"/>
  <c r="O202" i="1"/>
  <c r="O240" i="1" s="1"/>
  <c r="O103" i="1"/>
  <c r="M240" i="1"/>
  <c r="M11" i="1" s="1"/>
  <c r="P202" i="1" l="1"/>
  <c r="P240" i="1" s="1"/>
  <c r="P11" i="1" s="1"/>
  <c r="O11" i="1"/>
  <c r="O382" i="1" l="1"/>
  <c r="H705" i="1" l="1"/>
  <c r="I705" i="1"/>
  <c r="J705" i="1"/>
  <c r="K705" i="1"/>
  <c r="H702" i="1"/>
  <c r="I702" i="1"/>
  <c r="J702" i="1"/>
  <c r="K702" i="1"/>
  <c r="H660" i="1"/>
  <c r="I660" i="1"/>
  <c r="K660" i="1"/>
  <c r="H638" i="1"/>
  <c r="I638" i="1"/>
  <c r="J638" i="1"/>
  <c r="K638" i="1"/>
  <c r="H555" i="1"/>
  <c r="I555" i="1"/>
  <c r="J555" i="1"/>
  <c r="K555" i="1"/>
  <c r="H543" i="1"/>
  <c r="I543" i="1"/>
  <c r="J543" i="1"/>
  <c r="K543" i="1"/>
  <c r="H538" i="1"/>
  <c r="I538" i="1"/>
  <c r="J538" i="1"/>
  <c r="K538" i="1"/>
  <c r="H521" i="1"/>
  <c r="I521" i="1"/>
  <c r="J521" i="1"/>
  <c r="K521" i="1"/>
  <c r="H457" i="1"/>
  <c r="I457" i="1"/>
  <c r="J457" i="1"/>
  <c r="K457" i="1"/>
  <c r="N665" i="1" l="1"/>
  <c r="O665" i="1"/>
  <c r="N663" i="1"/>
  <c r="O663" i="1"/>
  <c r="N644" i="1"/>
  <c r="O644" i="1"/>
  <c r="P644" i="1" l="1"/>
  <c r="P663" i="1"/>
  <c r="P665" i="1"/>
  <c r="N532" i="1"/>
  <c r="O532" i="1"/>
  <c r="O538" i="1" s="1"/>
  <c r="O455" i="1"/>
  <c r="O457" i="1" s="1"/>
  <c r="N455" i="1"/>
  <c r="P406" i="1"/>
  <c r="P532" i="1" l="1"/>
  <c r="P378" i="1"/>
  <c r="N457" i="1"/>
  <c r="P455" i="1"/>
  <c r="Q584" i="1"/>
  <c r="Q441" i="1"/>
  <c r="N424" i="1"/>
  <c r="O424" i="1" l="1"/>
  <c r="P424" i="1" s="1"/>
  <c r="Q424" i="1" l="1"/>
  <c r="N698" i="1" l="1"/>
  <c r="N699" i="1"/>
  <c r="O698" i="1" l="1"/>
  <c r="P698" i="1" s="1"/>
  <c r="O699" i="1"/>
  <c r="P699" i="1" s="1"/>
  <c r="N425" i="1" l="1"/>
  <c r="N422" i="1"/>
  <c r="O425" i="1" l="1"/>
  <c r="P425" i="1" s="1"/>
  <c r="O422" i="1"/>
  <c r="P422" i="1" s="1"/>
  <c r="Q367" i="1"/>
  <c r="Q368" i="1"/>
  <c r="Q369" i="1"/>
  <c r="Q370" i="1"/>
  <c r="Q371" i="1"/>
  <c r="Q364" i="1"/>
  <c r="Q363" i="1"/>
  <c r="Q362" i="1"/>
  <c r="N691" i="1" l="1"/>
  <c r="O691" i="1" s="1"/>
  <c r="P691" i="1" s="1"/>
  <c r="A360" i="1" l="1"/>
  <c r="A9" i="1" s="1"/>
  <c r="N672" i="1" l="1"/>
  <c r="O672" i="1"/>
  <c r="N688" i="1"/>
  <c r="O688" i="1"/>
  <c r="P672" i="1" l="1"/>
  <c r="P688" i="1"/>
  <c r="Q582" i="1"/>
  <c r="K650" i="1" l="1"/>
  <c r="J650" i="1"/>
  <c r="I650" i="1"/>
  <c r="H650" i="1"/>
  <c r="L650" i="1"/>
  <c r="K565" i="1"/>
  <c r="J565" i="1"/>
  <c r="I565" i="1"/>
  <c r="H565" i="1"/>
  <c r="K529" i="1"/>
  <c r="J529" i="1"/>
  <c r="I529" i="1"/>
  <c r="H529" i="1"/>
  <c r="N531" i="1"/>
  <c r="N538" i="1" s="1"/>
  <c r="P384" i="1"/>
  <c r="Q650" i="1" l="1"/>
  <c r="Q555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622" i="1"/>
  <c r="Q621" i="1"/>
  <c r="Q620" i="1"/>
  <c r="Q619" i="1"/>
  <c r="Q618" i="1"/>
  <c r="Q61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8" i="1"/>
  <c r="Q587" i="1"/>
  <c r="Q586" i="1"/>
  <c r="Q583" i="1"/>
  <c r="Q581" i="1"/>
  <c r="Q580" i="1"/>
  <c r="Q585" i="1"/>
  <c r="P609" i="1" l="1"/>
  <c r="P388" i="1" l="1"/>
  <c r="N670" i="1"/>
  <c r="O670" i="1"/>
  <c r="P670" i="1" l="1"/>
  <c r="N370" i="1"/>
  <c r="O567" i="1"/>
  <c r="N567" i="1"/>
  <c r="N372" i="1" l="1"/>
  <c r="O370" i="1" l="1"/>
  <c r="N675" i="1"/>
  <c r="O675" i="1"/>
  <c r="N674" i="1"/>
  <c r="O674" i="1"/>
  <c r="O372" i="1" l="1"/>
  <c r="P370" i="1"/>
  <c r="P675" i="1"/>
  <c r="P674" i="1"/>
  <c r="N701" i="1"/>
  <c r="N700" i="1"/>
  <c r="N697" i="1"/>
  <c r="N696" i="1"/>
  <c r="N695" i="1"/>
  <c r="N694" i="1"/>
  <c r="N692" i="1"/>
  <c r="N690" i="1"/>
  <c r="N689" i="1"/>
  <c r="O687" i="1"/>
  <c r="N687" i="1"/>
  <c r="O686" i="1"/>
  <c r="N686" i="1"/>
  <c r="O685" i="1"/>
  <c r="N685" i="1"/>
  <c r="O683" i="1"/>
  <c r="N683" i="1"/>
  <c r="O682" i="1"/>
  <c r="N682" i="1"/>
  <c r="N678" i="1"/>
  <c r="O678" i="1"/>
  <c r="N679" i="1"/>
  <c r="O679" i="1"/>
  <c r="N669" i="1"/>
  <c r="O669" i="1"/>
  <c r="N671" i="1"/>
  <c r="O671" i="1"/>
  <c r="N676" i="1"/>
  <c r="O676" i="1"/>
  <c r="N662" i="1"/>
  <c r="O662" i="1"/>
  <c r="N382" i="1"/>
  <c r="M382" i="1"/>
  <c r="O652" i="1"/>
  <c r="N652" i="1"/>
  <c r="N660" i="1" s="1"/>
  <c r="O657" i="1"/>
  <c r="P657" i="1" s="1"/>
  <c r="O654" i="1"/>
  <c r="P654" i="1" s="1"/>
  <c r="P397" i="1" l="1"/>
  <c r="P683" i="1"/>
  <c r="P686" i="1"/>
  <c r="P393" i="1"/>
  <c r="P682" i="1"/>
  <c r="P685" i="1"/>
  <c r="P687" i="1"/>
  <c r="O692" i="1"/>
  <c r="P692" i="1" s="1"/>
  <c r="P671" i="1"/>
  <c r="P679" i="1"/>
  <c r="P396" i="1"/>
  <c r="P395" i="1"/>
  <c r="P382" i="1"/>
  <c r="P676" i="1"/>
  <c r="P669" i="1"/>
  <c r="P678" i="1"/>
  <c r="O660" i="1"/>
  <c r="P387" i="1" l="1"/>
  <c r="P392" i="1" l="1"/>
  <c r="P593" i="1"/>
  <c r="P612" i="1"/>
  <c r="P615" i="1"/>
  <c r="P583" i="1"/>
  <c r="N637" i="1"/>
  <c r="N635" i="1"/>
  <c r="N633" i="1"/>
  <c r="N634" i="1"/>
  <c r="N628" i="1"/>
  <c r="O625" i="1"/>
  <c r="N625" i="1"/>
  <c r="K623" i="1"/>
  <c r="J623" i="1"/>
  <c r="I623" i="1"/>
  <c r="H623" i="1"/>
  <c r="P592" i="1" l="1"/>
  <c r="P614" i="1"/>
  <c r="P605" i="1"/>
  <c r="P591" i="1"/>
  <c r="M724" i="1"/>
  <c r="O623" i="1"/>
  <c r="N623" i="1"/>
  <c r="N724" i="1"/>
  <c r="M623" i="1"/>
  <c r="Q623" i="1"/>
  <c r="P709" i="1"/>
  <c r="P713" i="1"/>
  <c r="P718" i="1"/>
  <c r="P720" i="1"/>
  <c r="P719" i="1"/>
  <c r="P708" i="1"/>
  <c r="P711" i="1"/>
  <c r="P714" i="1"/>
  <c r="P717" i="1"/>
  <c r="P715" i="1"/>
  <c r="N570" i="1"/>
  <c r="N569" i="1"/>
  <c r="P569" i="1" s="1"/>
  <c r="N568" i="1"/>
  <c r="O559" i="1"/>
  <c r="N559" i="1"/>
  <c r="O558" i="1"/>
  <c r="N558" i="1"/>
  <c r="N428" i="1"/>
  <c r="N426" i="1"/>
  <c r="N421" i="1"/>
  <c r="N420" i="1"/>
  <c r="P386" i="1"/>
  <c r="N365" i="1"/>
  <c r="P558" i="1" l="1"/>
  <c r="P389" i="1"/>
  <c r="P391" i="1"/>
  <c r="P559" i="1"/>
  <c r="O421" i="1"/>
  <c r="P421" i="1" s="1"/>
  <c r="O428" i="1"/>
  <c r="P428" i="1" s="1"/>
  <c r="P390" i="1"/>
  <c r="O426" i="1"/>
  <c r="P426" i="1" s="1"/>
  <c r="N578" i="1"/>
  <c r="O398" i="1"/>
  <c r="N398" i="1"/>
  <c r="O420" i="1"/>
  <c r="P420" i="1" s="1"/>
  <c r="N445" i="1"/>
  <c r="O724" i="1"/>
  <c r="O365" i="1"/>
  <c r="N404" i="1" l="1"/>
  <c r="O404" i="1"/>
  <c r="Q397" i="1"/>
  <c r="Q396" i="1"/>
  <c r="Q395" i="1"/>
  <c r="Q394" i="1"/>
  <c r="Q393" i="1"/>
  <c r="Q392" i="1"/>
  <c r="Q391" i="1"/>
  <c r="Q390" i="1"/>
  <c r="Q389" i="1"/>
  <c r="Q388" i="1"/>
  <c r="Q386" i="1"/>
  <c r="Q385" i="1"/>
  <c r="Q384" i="1"/>
  <c r="Q383" i="1"/>
  <c r="Q382" i="1"/>
  <c r="Q381" i="1"/>
  <c r="Q378" i="1"/>
  <c r="Q377" i="1"/>
  <c r="Q376" i="1"/>
  <c r="Q375" i="1"/>
  <c r="Q707" i="1"/>
  <c r="K724" i="1"/>
  <c r="J724" i="1"/>
  <c r="I724" i="1"/>
  <c r="H724" i="1"/>
  <c r="L724" i="1"/>
  <c r="Q675" i="1"/>
  <c r="Q674" i="1"/>
  <c r="L660" i="1"/>
  <c r="Q658" i="1"/>
  <c r="J658" i="1"/>
  <c r="Q657" i="1"/>
  <c r="J657" i="1"/>
  <c r="K578" i="1"/>
  <c r="J578" i="1"/>
  <c r="I578" i="1"/>
  <c r="H578" i="1"/>
  <c r="L578" i="1"/>
  <c r="Q577" i="1"/>
  <c r="Q575" i="1"/>
  <c r="Q576" i="1"/>
  <c r="Q574" i="1"/>
  <c r="O570" i="1"/>
  <c r="P570" i="1" s="1"/>
  <c r="O568" i="1"/>
  <c r="P568" i="1" s="1"/>
  <c r="Q567" i="1"/>
  <c r="M365" i="1" l="1"/>
  <c r="P362" i="1"/>
  <c r="O578" i="1"/>
  <c r="Q724" i="1"/>
  <c r="P400" i="1"/>
  <c r="Q467" i="1"/>
  <c r="Q466" i="1"/>
  <c r="Q465" i="1"/>
  <c r="Q461" i="1"/>
  <c r="Q472" i="1"/>
  <c r="Q470" i="1"/>
  <c r="Q468" i="1"/>
  <c r="Q515" i="1"/>
  <c r="Q516" i="1"/>
  <c r="Q518" i="1"/>
  <c r="Q517" i="1"/>
  <c r="Q514" i="1"/>
  <c r="Q511" i="1"/>
  <c r="Q507" i="1"/>
  <c r="P567" i="1" l="1"/>
  <c r="Q506" i="1" l="1"/>
  <c r="Q504" i="1"/>
  <c r="Q503" i="1"/>
  <c r="Q502" i="1"/>
  <c r="Q501" i="1"/>
  <c r="Q512" i="1"/>
  <c r="Q500" i="1"/>
  <c r="Q498" i="1"/>
  <c r="Q497" i="1"/>
  <c r="K445" i="1"/>
  <c r="J445" i="1"/>
  <c r="I445" i="1"/>
  <c r="H445" i="1"/>
  <c r="Q420" i="1"/>
  <c r="Q421" i="1"/>
  <c r="Q422" i="1"/>
  <c r="Q423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2" i="1"/>
  <c r="Q443" i="1"/>
  <c r="Q444" i="1"/>
  <c r="Q419" i="1"/>
  <c r="Q401" i="1"/>
  <c r="Q402" i="1"/>
  <c r="Q403" i="1"/>
  <c r="Q400" i="1"/>
  <c r="K404" i="1"/>
  <c r="J404" i="1"/>
  <c r="I404" i="1"/>
  <c r="H404" i="1"/>
  <c r="K398" i="1"/>
  <c r="J398" i="1"/>
  <c r="I398" i="1"/>
  <c r="H398" i="1"/>
  <c r="P381" i="1"/>
  <c r="Q398" i="1" l="1"/>
  <c r="Q445" i="1"/>
  <c r="Q404" i="1"/>
  <c r="K372" i="1"/>
  <c r="J372" i="1"/>
  <c r="I372" i="1"/>
  <c r="H372" i="1"/>
  <c r="K365" i="1"/>
  <c r="J365" i="1"/>
  <c r="I365" i="1"/>
  <c r="H365" i="1"/>
  <c r="P365" i="1"/>
  <c r="Q365" i="1" l="1"/>
  <c r="Q372" i="1"/>
  <c r="Q508" i="1"/>
  <c r="Q407" i="1" l="1"/>
  <c r="Q652" i="1" l="1"/>
  <c r="J652" i="1"/>
  <c r="J660" i="1" s="1"/>
  <c r="P652" i="1" l="1"/>
  <c r="K417" i="1"/>
  <c r="K360" i="1" s="1"/>
  <c r="K9" i="1" s="1"/>
  <c r="J417" i="1"/>
  <c r="J360" i="1" s="1"/>
  <c r="J9" i="1" s="1"/>
  <c r="I417" i="1"/>
  <c r="I360" i="1" s="1"/>
  <c r="I9" i="1" s="1"/>
  <c r="H417" i="1"/>
  <c r="H360" i="1" s="1"/>
  <c r="H9" i="1" s="1"/>
  <c r="P419" i="1" l="1"/>
  <c r="Q453" i="1" l="1"/>
  <c r="Q452" i="1"/>
  <c r="Q451" i="1"/>
  <c r="Q447" i="1"/>
  <c r="O445" i="1" l="1"/>
  <c r="P447" i="1"/>
  <c r="Q526" i="1"/>
  <c r="O649" i="1" l="1"/>
  <c r="O650" i="1" s="1"/>
  <c r="O637" i="1"/>
  <c r="P637" i="1" s="1"/>
  <c r="O633" i="1"/>
  <c r="P633" i="1" s="1"/>
  <c r="O635" i="1"/>
  <c r="P635" i="1" s="1"/>
  <c r="O634" i="1"/>
  <c r="P634" i="1" s="1"/>
  <c r="O628" i="1"/>
  <c r="P628" i="1" s="1"/>
  <c r="O630" i="1"/>
  <c r="N630" i="1"/>
  <c r="O629" i="1"/>
  <c r="N629" i="1"/>
  <c r="O626" i="1"/>
  <c r="N626" i="1"/>
  <c r="O540" i="1"/>
  <c r="N540" i="1"/>
  <c r="P376" i="1"/>
  <c r="P377" i="1" l="1"/>
  <c r="P375" i="1"/>
  <c r="P626" i="1"/>
  <c r="P630" i="1"/>
  <c r="P629" i="1"/>
  <c r="O638" i="1"/>
  <c r="N638" i="1"/>
  <c r="P707" i="1"/>
  <c r="P704" i="1"/>
  <c r="P640" i="1"/>
  <c r="P580" i="1"/>
  <c r="P578" i="1"/>
  <c r="P545" i="1"/>
  <c r="P540" i="1"/>
  <c r="P531" i="1"/>
  <c r="P523" i="1"/>
  <c r="N649" i="1"/>
  <c r="N650" i="1" l="1"/>
  <c r="P649" i="1"/>
  <c r="P650" i="1" s="1"/>
  <c r="P404" i="1"/>
  <c r="P417" i="1"/>
  <c r="P660" i="1"/>
  <c r="P445" i="1"/>
  <c r="P724" i="1"/>
  <c r="P529" i="1"/>
  <c r="P538" i="1"/>
  <c r="M398" i="1" l="1"/>
  <c r="P385" i="1"/>
  <c r="P398" i="1" s="1"/>
  <c r="P457" i="1" l="1"/>
  <c r="P367" i="1" l="1"/>
  <c r="M705" i="1"/>
  <c r="L705" i="1"/>
  <c r="P625" i="1"/>
  <c r="L638" i="1"/>
  <c r="M543" i="1"/>
  <c r="L543" i="1"/>
  <c r="P459" i="1"/>
  <c r="M360" i="1" l="1"/>
  <c r="M9" i="1" s="1"/>
  <c r="P521" i="1"/>
  <c r="P555" i="1"/>
  <c r="P638" i="1"/>
  <c r="P372" i="1"/>
  <c r="O705" i="1"/>
  <c r="O543" i="1"/>
  <c r="N543" i="1"/>
  <c r="N705" i="1"/>
  <c r="P705" i="1" l="1"/>
  <c r="P543" i="1"/>
  <c r="Q669" i="1" l="1"/>
  <c r="Q670" i="1"/>
  <c r="O694" i="1"/>
  <c r="P694" i="1" s="1"/>
  <c r="Q677" i="1"/>
  <c r="Q678" i="1"/>
  <c r="Q672" i="1"/>
  <c r="Q671" i="1"/>
  <c r="O695" i="1"/>
  <c r="P695" i="1" s="1"/>
  <c r="O696" i="1"/>
  <c r="P696" i="1" s="1"/>
  <c r="Q679" i="1"/>
  <c r="O701" i="1"/>
  <c r="P701" i="1" s="1"/>
  <c r="O689" i="1"/>
  <c r="P689" i="1" s="1"/>
  <c r="O700" i="1" l="1"/>
  <c r="P700" i="1" s="1"/>
  <c r="O697" i="1"/>
  <c r="P697" i="1" s="1"/>
  <c r="O690" i="1"/>
  <c r="P690" i="1" s="1"/>
  <c r="P662" i="1"/>
  <c r="P623" i="1" l="1"/>
  <c r="Q565" i="1" l="1"/>
  <c r="N557" i="1"/>
  <c r="N565" i="1" s="1"/>
  <c r="O557" i="1"/>
  <c r="O565" i="1" s="1"/>
  <c r="P557" i="1" l="1"/>
  <c r="P565" i="1" s="1"/>
  <c r="Q673" i="1" l="1"/>
  <c r="O673" i="1"/>
  <c r="L702" i="1"/>
  <c r="N673" i="1"/>
  <c r="P673" i="1" s="1"/>
  <c r="N702" i="1" l="1"/>
  <c r="O702" i="1"/>
  <c r="P702" i="1" l="1"/>
  <c r="Q374" i="1" l="1"/>
  <c r="L379" i="1"/>
  <c r="Q379" i="1" s="1"/>
  <c r="O379" i="1"/>
  <c r="O360" i="1" s="1"/>
  <c r="O9" i="1" s="1"/>
  <c r="N379" i="1"/>
  <c r="N360" i="1" s="1"/>
  <c r="N9" i="1" s="1"/>
  <c r="P379" i="1" l="1"/>
  <c r="P360" i="1" s="1"/>
  <c r="P9" i="1" s="1"/>
  <c r="L360" i="1"/>
  <c r="L9" i="1" s="1"/>
  <c r="Q360" i="1" l="1"/>
  <c r="Q9" i="1"/>
</calcChain>
</file>

<file path=xl/sharedStrings.xml><?xml version="1.0" encoding="utf-8"?>
<sst xmlns="http://schemas.openxmlformats.org/spreadsheetml/2006/main" count="2003" uniqueCount="866">
  <si>
    <t>ул.Центральная д.5           г. Белоярский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</si>
  <si>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</si>
  <si>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</si>
  <si>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</si>
  <si>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</si>
  <si>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</si>
  <si>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</si>
  <si>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</si>
  <si>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</si>
  <si>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</si>
  <si>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</si>
  <si>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</si>
  <si>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</si>
  <si>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</si>
  <si>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</si>
  <si>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</si>
  <si>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</si>
  <si>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</si>
  <si>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</si>
  <si>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</si>
  <si>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</si>
  <si>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</si>
  <si>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</si>
  <si>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</si>
  <si>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</si>
  <si>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</si>
  <si>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</si>
  <si>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пгт. Игрим, ул. Пушкина, д. 7</t>
  </si>
  <si>
    <t>пгт. Березово, ул. Дуркина, д. 11</t>
  </si>
  <si>
    <t>пгт. Игрим, ул. Кооперативная, д. 19</t>
  </si>
  <si>
    <t>пгт. Березово, ул. Астраханцева, д. 50</t>
  </si>
  <si>
    <t>ул. Бакинская, д. 33</t>
  </si>
  <si>
    <t>Панельные</t>
  </si>
  <si>
    <t>ул. Бакинская, д. 35</t>
  </si>
  <si>
    <t>ул. Ленинградская, д. 25</t>
  </si>
  <si>
    <t>ул. Молодежная, д. 3</t>
  </si>
  <si>
    <t>ул. Привокзальная, д. 1</t>
  </si>
  <si>
    <t>Блочные</t>
  </si>
  <si>
    <t>ул. Привокзальная, д. 29</t>
  </si>
  <si>
    <t>ул. Привокзальная, д. 3</t>
  </si>
  <si>
    <t>ул. Привокзальная, д. 31</t>
  </si>
  <si>
    <t>ул. Привокзальная, д. 35</t>
  </si>
  <si>
    <t>ул. Привокзальная, д. 37</t>
  </si>
  <si>
    <t>ул. Привокзальная, д. 7</t>
  </si>
  <si>
    <t>ул. 50 лет Октября, д. 2</t>
  </si>
  <si>
    <t>ул. 50 лет Октября, д. 6</t>
  </si>
  <si>
    <t>ул. 50 лет Октября, д. 8</t>
  </si>
  <si>
    <t>ул.Первомайская, д.2</t>
  </si>
  <si>
    <t>ул. Пионерская, д. 5</t>
  </si>
  <si>
    <t>ул. Пионерская, д. 8</t>
  </si>
  <si>
    <t>ул. Садовая, д. 18, корп. 2</t>
  </si>
  <si>
    <t>ул. Свободы, д. 25, корп. 1</t>
  </si>
  <si>
    <t>ул. Свободы, д. 3</t>
  </si>
  <si>
    <t>ул. Свободы, д. 7</t>
  </si>
  <si>
    <t>ул. Строителей, д. 7, корп. а</t>
  </si>
  <si>
    <t>ул. Строителей, д. 9, корп. а</t>
  </si>
  <si>
    <t>ул. Таежная, д. 5</t>
  </si>
  <si>
    <t>ул. Таежная, д. 7</t>
  </si>
  <si>
    <t>ул. Таежная, д. 9</t>
  </si>
  <si>
    <t>ул. Чехова, д. 11</t>
  </si>
  <si>
    <t>ул.Чехова, 11, корп. а</t>
  </si>
  <si>
    <t>ул. Чехова, д. 6</t>
  </si>
  <si>
    <t>ул. Чехова, д. 6, корп. а</t>
  </si>
  <si>
    <t>ул. Чехова, д. 10</t>
  </si>
  <si>
    <t>ул. Нефтяников, д. 5</t>
  </si>
  <si>
    <t>ул. Нефтяников, д. 5А</t>
  </si>
  <si>
    <t>ул. Нефтяников, д. 5б</t>
  </si>
  <si>
    <t>ул. Омская, д. 10</t>
  </si>
  <si>
    <t>ул. Омская, д. 12</t>
  </si>
  <si>
    <t>ул. Омская, д. 14</t>
  </si>
  <si>
    <t>ул. Пионерская, д. 3</t>
  </si>
  <si>
    <t>ул. Пионерская, д. 13</t>
  </si>
  <si>
    <t>ул. Пионерская, д. 15</t>
  </si>
  <si>
    <t>пр-кт. Победы, д. 6</t>
  </si>
  <si>
    <t>Кирпичные</t>
  </si>
  <si>
    <t>город Нижневартовск</t>
  </si>
  <si>
    <t>город Мегион</t>
  </si>
  <si>
    <t>город Когалым</t>
  </si>
  <si>
    <t>Белоярский район</t>
  </si>
  <si>
    <t>Березовский район</t>
  </si>
  <si>
    <t>Итого по г. Мегион</t>
  </si>
  <si>
    <t>Итого по г. Когалым</t>
  </si>
  <si>
    <t>Итого по г. Нижневартовск</t>
  </si>
  <si>
    <t>п. Зайцева Речка, ул. Почтовая, д. 9</t>
  </si>
  <si>
    <t>Итого по Нижневартовскому р-ну</t>
  </si>
  <si>
    <t>п.Куть-Ях, д. 1</t>
  </si>
  <si>
    <t>с. Чеускино,                    ул. Новая, д. 1</t>
  </si>
  <si>
    <t>с. Чеускино,                      ул. Новая, д. 5</t>
  </si>
  <si>
    <t>с. Чеускино,                   ул. Новая, д. 8</t>
  </si>
  <si>
    <t>п. Салым,                                   ул. Привокзальная,        д. 6</t>
  </si>
  <si>
    <t>п. Салым,                                   ул. Привокзальная,        д. 8</t>
  </si>
  <si>
    <t>п. Салым,                                   ул. Привокзальная,        д. 10</t>
  </si>
  <si>
    <t xml:space="preserve">п.Сентябрьский, д. 17 </t>
  </si>
  <si>
    <t>Нефтеюганский район</t>
  </si>
  <si>
    <t>Итого по Нефтеюганскому р-ну</t>
  </si>
  <si>
    <t>мкр.2-й д.14</t>
  </si>
  <si>
    <t>мкр.2-й д.15</t>
  </si>
  <si>
    <t>мкр.2-й д.16</t>
  </si>
  <si>
    <t>мкр.2-й д.20</t>
  </si>
  <si>
    <t>город Нягань</t>
  </si>
  <si>
    <t>Итого по г. Нягань</t>
  </si>
  <si>
    <t>мкр. 2-й, д. 17</t>
  </si>
  <si>
    <t>мкр. 5-й Солнечный, д. 29</t>
  </si>
  <si>
    <t>город Пыть-Ях</t>
  </si>
  <si>
    <t>Итого по г. Пыть-Ях</t>
  </si>
  <si>
    <t>1-й, д. 2</t>
  </si>
  <si>
    <t>3-й, д. 17</t>
  </si>
  <si>
    <t>3-й, д. 18</t>
  </si>
  <si>
    <t>город Радужный</t>
  </si>
  <si>
    <t>Итого по г. Радужный</t>
  </si>
  <si>
    <t>пр-кт. Ленина, д. 51</t>
  </si>
  <si>
    <t>пр-кт. Ленина, д. 54</t>
  </si>
  <si>
    <t>пр-кт. Мира, д. 12</t>
  </si>
  <si>
    <t>пр-кт. Мира, д. 5/1</t>
  </si>
  <si>
    <t>пр-кт. Набережный, д. 46</t>
  </si>
  <si>
    <t>пр-кт. Набережный, д. 48</t>
  </si>
  <si>
    <t>пр-кт. Набережный, д. 50</t>
  </si>
  <si>
    <t>пр-кт. Набережный, д. 51</t>
  </si>
  <si>
    <t>Облицованный металлосайдингом</t>
  </si>
  <si>
    <t>пр-кт. Набережный, д. 53</t>
  </si>
  <si>
    <t>пр-кт. Набережный, д. 66</t>
  </si>
  <si>
    <t>пр-кт. Набережный, д. 70</t>
  </si>
  <si>
    <t>проезд. Советов, д. 3</t>
  </si>
  <si>
    <t>ул. 60 лет Октября, д. 2</t>
  </si>
  <si>
    <t>ул. Береговая, д. 72</t>
  </si>
  <si>
    <t>ул. Декабристов, д. 14</t>
  </si>
  <si>
    <t>ул. Крылова, д. 19</t>
  </si>
  <si>
    <t>Кирпичный</t>
  </si>
  <si>
    <t>ул. Крылова, д. 21</t>
  </si>
  <si>
    <t>ул. Крылова, д. 35</t>
  </si>
  <si>
    <t>ул. Крылова, д. 45</t>
  </si>
  <si>
    <t>ул. Крылова, д. 7</t>
  </si>
  <si>
    <t>ул. Лермонтова, д. 11</t>
  </si>
  <si>
    <t>пр-кт. Набережный, д. 80</t>
  </si>
  <si>
    <t>ул. Лермонтова, д. 7</t>
  </si>
  <si>
    <t>ул. Лермонтова, д. 7/2</t>
  </si>
  <si>
    <t>ул. Мелик-Карамова, д. 90</t>
  </si>
  <si>
    <t>ул. Мелик-Карамова, д. 92</t>
  </si>
  <si>
    <t>ул. Губкина, д. 16</t>
  </si>
  <si>
    <t>ул. Просвещения, д.52</t>
  </si>
  <si>
    <t>ул. Привокзальная, д. 28</t>
  </si>
  <si>
    <t>ул. Северная, д. 71</t>
  </si>
  <si>
    <t>ул. Сибирская, д. 14/1</t>
  </si>
  <si>
    <t>ул. Энергетиков, д. 21</t>
  </si>
  <si>
    <t>ул. Энергетиков, д. 25</t>
  </si>
  <si>
    <t>ул. Энергетиков, д. 37</t>
  </si>
  <si>
    <t>ул. Энергетиков, д. 39</t>
  </si>
  <si>
    <t>ул. Энергетиков, д. 41</t>
  </si>
  <si>
    <t>ул. Энергетиков, д. 43</t>
  </si>
  <si>
    <t>ул. Энергетиков, д. 45</t>
  </si>
  <si>
    <t>ул. Энтузиастов, д. 39</t>
  </si>
  <si>
    <t>ул. Юности, д. 6</t>
  </si>
  <si>
    <t>ул. Юности, д. 7</t>
  </si>
  <si>
    <t>ул. 30 лет Победы, д. 9</t>
  </si>
  <si>
    <t>ул. 50 лет ВЛКСМ, д. 9</t>
  </si>
  <si>
    <t>ул. 50 лет ВЛКСМ, д. 11</t>
  </si>
  <si>
    <t>ул. Лермонтова, д. 7/1</t>
  </si>
  <si>
    <t>Итого по г. Сургут</t>
  </si>
  <si>
    <t>город Сургут</t>
  </si>
  <si>
    <t>ул. Гагарина, д. 190</t>
  </si>
  <si>
    <t>ул. Гагарина, д. 297</t>
  </si>
  <si>
    <t>ул. Гагарина, д. 299</t>
  </si>
  <si>
    <t>ул. Гагарина, д. 77</t>
  </si>
  <si>
    <t>ул. Гагарина, д. 81</t>
  </si>
  <si>
    <t>ул. Гагарина, д. 85</t>
  </si>
  <si>
    <t>ул. Гагарина, д. 97</t>
  </si>
  <si>
    <t>ул. Калинина, д. 28</t>
  </si>
  <si>
    <t>ул. Карла Маркса, д. 2</t>
  </si>
  <si>
    <t>ул. Карла Маркса, д. 4</t>
  </si>
  <si>
    <t>ул. Карла Маркса, д. 8</t>
  </si>
  <si>
    <t>ул. Крупской, д. 9</t>
  </si>
  <si>
    <t>ул. Ленина, д. 85</t>
  </si>
  <si>
    <t>ул. Механизаторов, д. 2</t>
  </si>
  <si>
    <t>ул. Механизаторов, д. 3</t>
  </si>
  <si>
    <t>ул. Механизаторов, д. 7</t>
  </si>
  <si>
    <t>ул. Мира, д. 50</t>
  </si>
  <si>
    <t>ул. Мира, д. 90</t>
  </si>
  <si>
    <t>ул. Мира, д. 92</t>
  </si>
  <si>
    <t>ул. Мира, д. 95</t>
  </si>
  <si>
    <t>ул. Мичурина, д. 7</t>
  </si>
  <si>
    <t>ул. Обская, д. 14</t>
  </si>
  <si>
    <t>ул. Островского, д. 38</t>
  </si>
  <si>
    <t>ул. Пионерская, д. 111</t>
  </si>
  <si>
    <t>ул. Пушкина, д. 12</t>
  </si>
  <si>
    <t>ул. Рознина, д. 34</t>
  </si>
  <si>
    <t>ул. Рознина, д. 50</t>
  </si>
  <si>
    <t>ул. Собянина, д. 7</t>
  </si>
  <si>
    <t>ул. Спортивная, д. 5</t>
  </si>
  <si>
    <t>ул. Сутормина, д. 17</t>
  </si>
  <si>
    <t>Деревянный</t>
  </si>
  <si>
    <t>город Ханты-Мансийск</t>
  </si>
  <si>
    <t>Итого по г. Ханты-Мансийск</t>
  </si>
  <si>
    <t>Итого по Белоярскому р-ну</t>
  </si>
  <si>
    <t>п. Кедровый, ул. Старая Набережная, д. 11</t>
  </si>
  <si>
    <t>Ханты-Мансийский район</t>
  </si>
  <si>
    <t>Итого по Ханты-Мансийскому р-ну</t>
  </si>
  <si>
    <t>Деревянные</t>
  </si>
  <si>
    <t>пгт Куминский ул Комарова д.10</t>
  </si>
  <si>
    <t>пгт Куминский ул Комарова д.7</t>
  </si>
  <si>
    <t>Кондинский район</t>
  </si>
  <si>
    <t>Итого по Кондинскому р-ну</t>
  </si>
  <si>
    <t>мкр. Югорск-2, д.1</t>
  </si>
  <si>
    <t>мкр. Югорск-2, д.2</t>
  </si>
  <si>
    <t>мкр. Югорск-2, д.4</t>
  </si>
  <si>
    <t>мкр. Югорск-2, д.6</t>
  </si>
  <si>
    <t>Итого по г. Югорск</t>
  </si>
  <si>
    <t>Советский район</t>
  </si>
  <si>
    <t>3 микрорайон д.17             г. Белоярский</t>
  </si>
  <si>
    <t>Всего по автономному округу на 2014 год</t>
  </si>
  <si>
    <t xml:space="preserve">2014 год </t>
  </si>
  <si>
    <t>2015 год</t>
  </si>
  <si>
    <t>п. Светлый, ул. Набережная, д. 52</t>
  </si>
  <si>
    <t>пгт. Березово, пер. Коммунальный, д. 2</t>
  </si>
  <si>
    <t>п. Светлый, ул. Набережная, д. 12</t>
  </si>
  <si>
    <t>п. Светлый, ул. Набережная, д. 11</t>
  </si>
  <si>
    <t>п. Светлый, ул. Набережная, д. 14</t>
  </si>
  <si>
    <t>п. Светлый, ул. Набережная, д. 13</t>
  </si>
  <si>
    <t>п. Светлый, ул. Набережная, д. 17</t>
  </si>
  <si>
    <t>п. Светлый, ул. Набережная, д. 15</t>
  </si>
  <si>
    <t>п. Светлый, ул. Первопроходцев, д. 64</t>
  </si>
  <si>
    <t>пгт. Игрим, ул. Быстрицкого, д. 8</t>
  </si>
  <si>
    <t>Итого по Березовскому р-ну</t>
  </si>
  <si>
    <t>пгт Куминский ул Гагарина д.30</t>
  </si>
  <si>
    <t>пгт Куминский ул Гагарина д.32</t>
  </si>
  <si>
    <t>пгт Куминский ул Гагарина д.34</t>
  </si>
  <si>
    <t>пгт Куминский ул Комарова д.18</t>
  </si>
  <si>
    <t>пгт Куминский ул Комарова д.23</t>
  </si>
  <si>
    <t>пгт Куминский ул Комарова д.3</t>
  </si>
  <si>
    <t>ул. Мира д.2</t>
  </si>
  <si>
    <t>ул. Мира д.1</t>
  </si>
  <si>
    <t>город Покачи</t>
  </si>
  <si>
    <t>Итого по  г. Покачи</t>
  </si>
  <si>
    <t>ул. Дружбы Народов, д. 18Б</t>
  </si>
  <si>
    <t>31.12.2015</t>
  </si>
  <si>
    <t>ул. Дружбы Народов, д. 22А</t>
  </si>
  <si>
    <t>ул. Дружбы Народов, д. 26А</t>
  </si>
  <si>
    <t>ул. Дружбы Народов, д. 26Б</t>
  </si>
  <si>
    <t>ул. Мира, д. 14А</t>
  </si>
  <si>
    <t>ул. Мира, д. 14Б</t>
  </si>
  <si>
    <t>ул. Мира, д. 2</t>
  </si>
  <si>
    <t>ул. Мира, д. 2А</t>
  </si>
  <si>
    <t>ул. Мира, д. 2Б</t>
  </si>
  <si>
    <t>ул. Мира, д. 4А</t>
  </si>
  <si>
    <t>ул. Мира, д. 8</t>
  </si>
  <si>
    <t>ул. Привокзальная, д. 37а</t>
  </si>
  <si>
    <t>ул. Привокзальная, д. 3а</t>
  </si>
  <si>
    <t>ул. Привокзальная, д. 5</t>
  </si>
  <si>
    <t>ул. Привокзальная, д. 5а</t>
  </si>
  <si>
    <t>ул. Привокзальная, д. 7а</t>
  </si>
  <si>
    <t>ул. Привокзальная, д. 9</t>
  </si>
  <si>
    <t>ул. Степана Повха, д. 12</t>
  </si>
  <si>
    <t>ул. Степана Повха, д. 6</t>
  </si>
  <si>
    <t>ул. Степана Повха, д. 8</t>
  </si>
  <si>
    <t>Итого по городу Когалыму</t>
  </si>
  <si>
    <t>ул. Заречная, д. 17, корп. 1</t>
  </si>
  <si>
    <t>ул. Заречная, д. 17, корп. 2</t>
  </si>
  <si>
    <t>ул. Заречная, д. 19, корп. 1</t>
  </si>
  <si>
    <t>ул. Заречная, д. 21, корп. 1</t>
  </si>
  <si>
    <t>ул. Ленина, д. 4</t>
  </si>
  <si>
    <t>ул. Ленина, д. 4, корп. 2</t>
  </si>
  <si>
    <t>ул. Ленина, д. 6, корп. 2</t>
  </si>
  <si>
    <t>ул. Садовая, д. 24, корп. 3</t>
  </si>
  <si>
    <t>ул. Садовая, д. 25, корп. 1</t>
  </si>
  <si>
    <t>ул. Свободы, д. 25, корп. 7</t>
  </si>
  <si>
    <t>ул. Свободы, д. 29</t>
  </si>
  <si>
    <t>ул. Свободы, д. 29, корп. 2</t>
  </si>
  <si>
    <t>ул. Свободы, д. 31</t>
  </si>
  <si>
    <t>ул. Свободы, д. 31, корп. 1</t>
  </si>
  <si>
    <t>ул. Свободы, д. 31, корп. 2</t>
  </si>
  <si>
    <t>ул. Свободы, д. 33</t>
  </si>
  <si>
    <t>ул. Строителей, д. 5, корп. 3</t>
  </si>
  <si>
    <t>ул. Строителей, д. 7, корп. 3</t>
  </si>
  <si>
    <t>ул. Строителей, д. 9, корп. 3</t>
  </si>
  <si>
    <t>ул. Чехова, д. 13</t>
  </si>
  <si>
    <t>ул. Чехова, д. 15</t>
  </si>
  <si>
    <t>п. Куть-Ях, д. 2</t>
  </si>
  <si>
    <t>п. Куть-Ях, д. 3</t>
  </si>
  <si>
    <t>п. Куть-Ях, д. 6</t>
  </si>
  <si>
    <t>п. Куть-Ях, д. 7</t>
  </si>
  <si>
    <t>п. Салым, ул. Привокзальная, д. 1</t>
  </si>
  <si>
    <t>п. Салым, ул. Привокзальная, д. 2</t>
  </si>
  <si>
    <t>п. Салым, ул. Привокзальная, д. 3</t>
  </si>
  <si>
    <t>п. Салым, ул. Привокзальная, д. 4</t>
  </si>
  <si>
    <t>п. Салым, ул. Привокзальная, д. 7</t>
  </si>
  <si>
    <t>п. Салым, ул. Привокзальная, д. 9</t>
  </si>
  <si>
    <t>б-р. Комсомольский, д. 1А</t>
  </si>
  <si>
    <t>ул. Ленина, д. 1</t>
  </si>
  <si>
    <t>ул. Ленина, д. 3</t>
  </si>
  <si>
    <t>ул. Менделеева, д. 2</t>
  </si>
  <si>
    <t>ул. Менделеева, д. 6</t>
  </si>
  <si>
    <t>ул. Менделеева, д. 8а</t>
  </si>
  <si>
    <t>ул. Менделеева, д. 16</t>
  </si>
  <si>
    <t>ул. Менделеева, д. 18</t>
  </si>
  <si>
    <t>ул. Менделеева, д. 22</t>
  </si>
  <si>
    <t>ул. Мира, д. 4</t>
  </si>
  <si>
    <t>ул. Нефтяников, д. 1</t>
  </si>
  <si>
    <t>ул. Нефтяников, д. 3</t>
  </si>
  <si>
    <t>ул. Омская, д. 6</t>
  </si>
  <si>
    <t>ул. Омская, д. 8</t>
  </si>
  <si>
    <t>ул. Омская, д. 18</t>
  </si>
  <si>
    <t>ул. Омская, д. 18а</t>
  </si>
  <si>
    <t>ул. Омская, д. 20</t>
  </si>
  <si>
    <t>ул. Омская, д. 22</t>
  </si>
  <si>
    <t>ул. Омская, д. 24</t>
  </si>
  <si>
    <t>ул. Пионерская, д. 1</t>
  </si>
  <si>
    <t>ул. Пионерская, д. 7</t>
  </si>
  <si>
    <t>ул. Пионерская, д. 9</t>
  </si>
  <si>
    <t>пр-кт. Победы, д. 7</t>
  </si>
  <si>
    <t>пр-кт. Победы, д. 13</t>
  </si>
  <si>
    <t>пер. Рыбников, д. 11</t>
  </si>
  <si>
    <t>ул. 60 лет Октября, д. 1</t>
  </si>
  <si>
    <t>Итого по Нижневартовску</t>
  </si>
  <si>
    <t>г.п. Агириш  ул. 50 лет ВЛКСМ д.16</t>
  </si>
  <si>
    <t>г.п. Коммунистический, ул. Медиков д.1</t>
  </si>
  <si>
    <t>г.п. Малиновский, ул. Свердлова д.12</t>
  </si>
  <si>
    <t>г.п. Пионерский, ул. Вокзальная д.6а</t>
  </si>
  <si>
    <t>пгт. Излучинск, ул. Набережная, д. 7</t>
  </si>
  <si>
    <t>пгт. Излучинск, ул. Школьная, д. 10</t>
  </si>
  <si>
    <t>пгт. Излучинск, ул. Школьная, д. 4</t>
  </si>
  <si>
    <t>пгт. Излучинск, ул. Школьная, д. 6</t>
  </si>
  <si>
    <t>пгт. Излучинск, ул. Школьная, д. 8</t>
  </si>
  <si>
    <t>пгт. Излучинск, ул. Энергетиков, д. 1</t>
  </si>
  <si>
    <t>Нижневартовский район</t>
  </si>
  <si>
    <t>п. Ваховск, 1 мкр, д. 5</t>
  </si>
  <si>
    <t>Брусовый</t>
  </si>
  <si>
    <t>мкр.1-й д .3</t>
  </si>
  <si>
    <t>мкр.2-й д.21</t>
  </si>
  <si>
    <t>мкр.2-й д.23</t>
  </si>
  <si>
    <t>мкр.2-й д.24</t>
  </si>
  <si>
    <t>мкр.2-й д.43</t>
  </si>
  <si>
    <t>мкр.2-й д.44</t>
  </si>
  <si>
    <t>мкр.3-й д .2</t>
  </si>
  <si>
    <t>ул.Уральская,д.19</t>
  </si>
  <si>
    <t>ул.Мира д.9А</t>
  </si>
  <si>
    <t>ул. Таежная д 12</t>
  </si>
  <si>
    <t>мкр. 1-й, д. 1</t>
  </si>
  <si>
    <t>мкр. 1-й, д. 3</t>
  </si>
  <si>
    <t>мкр. 1-й, д. 5</t>
  </si>
  <si>
    <t>мкр. 1-й, д. 7</t>
  </si>
  <si>
    <t>3-й, д.4</t>
  </si>
  <si>
    <t>3-й, д.10</t>
  </si>
  <si>
    <t xml:space="preserve">3-й, д.14 </t>
  </si>
  <si>
    <t>пр-кт. Ленина, д. 28</t>
  </si>
  <si>
    <t>пр-кт. Набережный, д. 68</t>
  </si>
  <si>
    <t>пр-кт. Набережный, д. 72</t>
  </si>
  <si>
    <t>пр-кт. Набережный, д. 74</t>
  </si>
  <si>
    <t>пр-кт. Набережный, д. 76</t>
  </si>
  <si>
    <t>пр-кт. Набережный, д. 78</t>
  </si>
  <si>
    <t>проезд. Дружбы, д. 9</t>
  </si>
  <si>
    <t>ул. 30 лет Победы, д. 13</t>
  </si>
  <si>
    <t>ул. 30 лет Победы, д. 3</t>
  </si>
  <si>
    <t>ул. 30 лет Победы, д. 5</t>
  </si>
  <si>
    <t>ул. 50 лет ВЛКСМ, д. 5</t>
  </si>
  <si>
    <t>ул. 60 лет Октября, д. 3</t>
  </si>
  <si>
    <t>ул. Губкина, д. 14</t>
  </si>
  <si>
    <t>ул. Губкина, д. 18</t>
  </si>
  <si>
    <t>ул. Майская, д. 13/1</t>
  </si>
  <si>
    <t>ул. Майская, д. 13/2</t>
  </si>
  <si>
    <t>ул. Майская, д. 3</t>
  </si>
  <si>
    <t>ул. Майская, д. 5</t>
  </si>
  <si>
    <t>ул. Губкина, д. 17</t>
  </si>
  <si>
    <t>ул. Майская, д. 7</t>
  </si>
  <si>
    <t>ул. Нефтяников, д. 29А</t>
  </si>
  <si>
    <t>ул. Республики, д. 70</t>
  </si>
  <si>
    <t>ул. Республики, д. 72</t>
  </si>
  <si>
    <t>ул. Республики, д. 74</t>
  </si>
  <si>
    <t>ул. Республики, д. 76</t>
  </si>
  <si>
    <t>ул. Республики, д. 80</t>
  </si>
  <si>
    <t>ул. Сибирская, д. 16/1</t>
  </si>
  <si>
    <t>ул. Энергетиков, д. 35</t>
  </si>
  <si>
    <t>ул. Энергетиков, д. 53</t>
  </si>
  <si>
    <t>ул. Энергетиков, д. 55</t>
  </si>
  <si>
    <t>ул. Энтузиастов, д. 45</t>
  </si>
  <si>
    <t>ул. Энтузиастов, д. 47</t>
  </si>
  <si>
    <t>ул. Энтузиастов, д. 51</t>
  </si>
  <si>
    <t>ул. Энтузиастов, д. 53</t>
  </si>
  <si>
    <t>ул. Энтузиастов, д. 61</t>
  </si>
  <si>
    <t>ул. Лермонтова, д. 5/1</t>
  </si>
  <si>
    <t>ул. Лермонтова, д. 5/2</t>
  </si>
  <si>
    <t>ул. Лермонтова, д. 5</t>
  </si>
  <si>
    <t>г. Советский, ул. Киевская д.29</t>
  </si>
  <si>
    <t>г. Советский, ул. Орджоникидзе д.6 корп.Б</t>
  </si>
  <si>
    <t>г. Советский, ул. 50 лет Пионерии д.1</t>
  </si>
  <si>
    <t>г. Советский, ул. 50 лет Пионерии д.2</t>
  </si>
  <si>
    <t>г. Советский, ул. Киевская д.23</t>
  </si>
  <si>
    <t>г. Советский, ул.Гастелло д.2</t>
  </si>
  <si>
    <t>г. Советский, ул. Железнодорожная д.4</t>
  </si>
  <si>
    <t>г.п. Агириш, ул. Спортивная д.29</t>
  </si>
  <si>
    <t>г.п. Пионерский, пер. Быковца д.6</t>
  </si>
  <si>
    <t>г.п. Пионерский, пер. Быковца д.10</t>
  </si>
  <si>
    <t>г.п. Пионерский, пер. Быковца д.8</t>
  </si>
  <si>
    <t>г.п. Пионерский, ул. Ленина д.36</t>
  </si>
  <si>
    <t>г.п. Пионерский, ул. Ленина д.35</t>
  </si>
  <si>
    <t>Итого  по Советскому р-ну</t>
  </si>
  <si>
    <t>ул. Гагарина, д. 103</t>
  </si>
  <si>
    <t>ул. Гагарина, д. 105</t>
  </si>
  <si>
    <t>ул. Гагарина, д. 109</t>
  </si>
  <si>
    <t>ул. Гагарина, д. 109А</t>
  </si>
  <si>
    <t>ул. Гагарина, д. 111</t>
  </si>
  <si>
    <t>ул. Гагарина, д. 115</t>
  </si>
  <si>
    <t>ул. Гагарина, д. 117</t>
  </si>
  <si>
    <t>ул. Гагарина, д. 174</t>
  </si>
  <si>
    <t>ул. Гагарина, д. 33</t>
  </si>
  <si>
    <t>ул. Гагарина, д. 63</t>
  </si>
  <si>
    <t>ул. Дзержинского, д. 18</t>
  </si>
  <si>
    <t>ул. Заречная, д. 4</t>
  </si>
  <si>
    <t>ул. Заречная, д. 8</t>
  </si>
  <si>
    <t>ул. Калинина, д. 27</t>
  </si>
  <si>
    <t>ул. Калинина, д. 31</t>
  </si>
  <si>
    <t>ул. Карла Маркса, д. 1</t>
  </si>
  <si>
    <t>ул. Карла Маркса, д. 3</t>
  </si>
  <si>
    <t>ул. Карла Маркса, д. 6</t>
  </si>
  <si>
    <t>ул. Ключевая, д. 24</t>
  </si>
  <si>
    <t>ул. Ключевая, д. 26</t>
  </si>
  <si>
    <t>ул. Ключевая, д. 28</t>
  </si>
  <si>
    <t>ул. Комсомольская, д. 28</t>
  </si>
  <si>
    <t>Панельный</t>
  </si>
  <si>
    <t>ул. Красногвардейская, д. 34</t>
  </si>
  <si>
    <t>ул. Красногвардейская, д. 38</t>
  </si>
  <si>
    <t>ул. Крупской, д. 11</t>
  </si>
  <si>
    <t>ул. Крупской, д. 13</t>
  </si>
  <si>
    <t>ул. Крупской, д. 15</t>
  </si>
  <si>
    <t>ул. Крупской, д. 17</t>
  </si>
  <si>
    <t>ул. Крупской, д. 20</t>
  </si>
  <si>
    <t>ул. Лермонтова, д. 23</t>
  </si>
  <si>
    <t>ул. Лермонтова, д. 27</t>
  </si>
  <si>
    <t>ул. Лермонтова, д. 31А</t>
  </si>
  <si>
    <t>ул. Мира, д. 103</t>
  </si>
  <si>
    <t>ул. Мира, д. 117</t>
  </si>
  <si>
    <t>ул. Мичурина, д. 5</t>
  </si>
  <si>
    <t>ул. Пионерская, д. 98</t>
  </si>
  <si>
    <t>ул. Рознина, д. 64А</t>
  </si>
  <si>
    <t>ул. Спортивная, д. 1</t>
  </si>
  <si>
    <t>ул. Спортивная, д. 3</t>
  </si>
  <si>
    <t>ул. Строителей, д. 61</t>
  </si>
  <si>
    <t>ул. Чкалова, д. 66</t>
  </si>
  <si>
    <t>п. Горноправдинск, ул. Петелина, д.9</t>
  </si>
  <si>
    <t>п. Горноправдинск, ул. Киевская, д.8</t>
  </si>
  <si>
    <t>п. Луговской, ул. Гагарина, д.12</t>
  </si>
  <si>
    <t>Всего по автономному округу на 2015 год</t>
  </si>
  <si>
    <t xml:space="preserve">2016 год </t>
  </si>
  <si>
    <t>Всего по автономному округу на 2016 год</t>
  </si>
  <si>
    <t>п. Светлый, ул. Первопроходцев, д. 44</t>
  </si>
  <si>
    <t>п. Светлый, ул. Первопроходцев, д. 34</t>
  </si>
  <si>
    <t>п. Светлый, ул. Набережная, д. 19</t>
  </si>
  <si>
    <t>п. Светлый, ул. Набережная, д. 53</t>
  </si>
  <si>
    <t>п. Светлый, ул. Набережная, д. 20</t>
  </si>
  <si>
    <t>п. Светлый, ул. Набережная, д. 16</t>
  </si>
  <si>
    <t>п. Светлый, ул. Первопроходцев, д. 42</t>
  </si>
  <si>
    <t>п. Светлый, ул. Первопроходцев, д. 37</t>
  </si>
  <si>
    <t>п. Светлый, ул. Первопроходцев, д. 36</t>
  </si>
  <si>
    <t>пгт Куминский ул Комарова д.24</t>
  </si>
  <si>
    <t>пгт Куминский ул Комарова д.26</t>
  </si>
  <si>
    <t>пгт Мортка пер Ленина д.7</t>
  </si>
  <si>
    <t>31.12.2016</t>
  </si>
  <si>
    <t>ул. Молодежная, д.15</t>
  </si>
  <si>
    <t>ул. Степана Повха, д. 4</t>
  </si>
  <si>
    <t>пгт. Высокий, ул. Ленина, д. 1</t>
  </si>
  <si>
    <t>пгт. Высокий, ул. Ленина, д. 2</t>
  </si>
  <si>
    <t>пгт. Высокий, ул. Ленина, д. 3</t>
  </si>
  <si>
    <t>пгт. Высокий, ул. Ленина, д. 4</t>
  </si>
  <si>
    <t>ул. Заречная, д. 15</t>
  </si>
  <si>
    <t>ул. Заречная, д. 25</t>
  </si>
  <si>
    <t>ул. Ленина, д. 4, корп. 1</t>
  </si>
  <si>
    <t>ул. Ленина, д. 6</t>
  </si>
  <si>
    <t>ул. Ленина, д. 8</t>
  </si>
  <si>
    <t>ул. Садовая, д. 25</t>
  </si>
  <si>
    <t>ул. Садовая, д. 33</t>
  </si>
  <si>
    <t>п. Куть-Ях, д. 4</t>
  </si>
  <si>
    <t>п. Куть-Ях, д. 5</t>
  </si>
  <si>
    <t>п. Куть-Ях, д. 8</t>
  </si>
  <si>
    <t>пгт. Излучинск, ул. Набережная, д. 9</t>
  </si>
  <si>
    <t>Всего по Нижневартовскому р-ну</t>
  </si>
  <si>
    <t>б-р. Комсомольский, д. 14А</t>
  </si>
  <si>
    <t>ул. Маршала Жукова, д. 2а</t>
  </si>
  <si>
    <t>ул. Маршала Жукова, д. 2б</t>
  </si>
  <si>
    <t>ул. Маршала Жукова, д. 3</t>
  </si>
  <si>
    <t>ул. Маршала Жукова, д. 3А</t>
  </si>
  <si>
    <t>ул. Маршала Жукова, д. 4б</t>
  </si>
  <si>
    <t>ул. Маршала Жукова, д. 5</t>
  </si>
  <si>
    <t>ул. Маршала Жукова, д. 9</t>
  </si>
  <si>
    <t>ул. Менделеева, д. 24</t>
  </si>
  <si>
    <t>ул. Мира, д. 6</t>
  </si>
  <si>
    <t>ул. Мира, д. 10</t>
  </si>
  <si>
    <t>ул. Мира, д. 10а</t>
  </si>
  <si>
    <t>ул. Мира, д. 12</t>
  </si>
  <si>
    <t>ул. Мира, д. 12а</t>
  </si>
  <si>
    <t>ул. Мира, д. 14</t>
  </si>
  <si>
    <t>ул. Нефтяников, д. 3а</t>
  </si>
  <si>
    <t>пр-кт. Победы, д. 1</t>
  </si>
  <si>
    <t>пр-кт. Победы, д. 8а</t>
  </si>
  <si>
    <t>пр-кт. Победы, д. 12</t>
  </si>
  <si>
    <t>пр-кт. Победы, д. 17</t>
  </si>
  <si>
    <t>пр-кт. Победы, д. 17а</t>
  </si>
  <si>
    <t>пр-кт. Победы, д. 21</t>
  </si>
  <si>
    <t>ул. Зелёная, д. 32</t>
  </si>
  <si>
    <t>Итого по г. Нижневартовску</t>
  </si>
  <si>
    <t>ул. Ленина д.2</t>
  </si>
  <si>
    <t>Итого по г. Покачи</t>
  </si>
  <si>
    <t>мкр. 1-й, д. 10</t>
  </si>
  <si>
    <t>мкр. 1-й, д.13</t>
  </si>
  <si>
    <t>мкр. 1-й, д.17</t>
  </si>
  <si>
    <t>мкр. 1-й, д. 8</t>
  </si>
  <si>
    <t>3-й, д.5</t>
  </si>
  <si>
    <t>3-й, д.9</t>
  </si>
  <si>
    <t>3-й, д.11</t>
  </si>
  <si>
    <t>3-й, д.13</t>
  </si>
  <si>
    <t>3-й, д.15</t>
  </si>
  <si>
    <t>3-й, д.19</t>
  </si>
  <si>
    <t>1-й, д.3</t>
  </si>
  <si>
    <t>1-й, д.4</t>
  </si>
  <si>
    <t>1-й, д.5</t>
  </si>
  <si>
    <t>1-й, д.7</t>
  </si>
  <si>
    <t>1-й, д.9</t>
  </si>
  <si>
    <t>1-й, д.15</t>
  </si>
  <si>
    <t>пр-кт. Ленина, д. 61/2</t>
  </si>
  <si>
    <t>пр-кт. Ленина, д. 65</t>
  </si>
  <si>
    <t>пр-кт. Ленина, д. 65/1</t>
  </si>
  <si>
    <t>пр-кт. Ленина, д. 65/2</t>
  </si>
  <si>
    <t>пр-кт. Ленина, д. 67/4</t>
  </si>
  <si>
    <t>пр-кт. Набережный, д. 64</t>
  </si>
  <si>
    <t>проезд. Дружбы, д. 11</t>
  </si>
  <si>
    <t>проезд. Дружбы, д. 12</t>
  </si>
  <si>
    <t>проезд. Дружбы, д. 13</t>
  </si>
  <si>
    <t>проезд. Дружбы, д. 5</t>
  </si>
  <si>
    <t>проезд. Дружбы, д. 8</t>
  </si>
  <si>
    <t>ул. 50 лет ВЛКСМ, д. 13</t>
  </si>
  <si>
    <t>ул. 50 лет ВЛКСМ, д. 3</t>
  </si>
  <si>
    <t>ул. Аэрофлотская, д. 18, корп. 2</t>
  </si>
  <si>
    <t>ул. Григория Кукуевицкого, д. 8/1</t>
  </si>
  <si>
    <t>ул. Губкина, д. 11</t>
  </si>
  <si>
    <t>ул. Губкина, д. 15</t>
  </si>
  <si>
    <t>ул. Губкина, д. 5</t>
  </si>
  <si>
    <t>ул. Губкина, д. 9</t>
  </si>
  <si>
    <t>ул. Московская, д. 32а</t>
  </si>
  <si>
    <t>ул. Нагорная, д. 15</t>
  </si>
  <si>
    <t>ул. Рабочая, д. 31</t>
  </si>
  <si>
    <t>ул. Республики, д. 84</t>
  </si>
  <si>
    <t>ул. Энтузиастов, д. 59</t>
  </si>
  <si>
    <t>Блочный</t>
  </si>
  <si>
    <t>г.п.Советский, ул. Ленина д.1</t>
  </si>
  <si>
    <t>г.п. Коммунистический, ул. Медиков д.2</t>
  </si>
  <si>
    <t>Итого по Советскому р-ну</t>
  </si>
  <si>
    <t>ул. Березовская, д. 10А</t>
  </si>
  <si>
    <t>ул. Березовская, д. 12</t>
  </si>
  <si>
    <t>ул. Березовская, д. 23</t>
  </si>
  <si>
    <t>ул. Березовская, д. 24</t>
  </si>
  <si>
    <t>ул. Березовская, д. 8А</t>
  </si>
  <si>
    <t>ул. Гагарина, д. 53</t>
  </si>
  <si>
    <t>ул. Ключевая, д. 11</t>
  </si>
  <si>
    <t>ул. Ключевая, д. 22</t>
  </si>
  <si>
    <t>ул. Ключевая, д. 5</t>
  </si>
  <si>
    <t>ул. Ключевая, д. 7</t>
  </si>
  <si>
    <t>ул. Ключевая, д. 9</t>
  </si>
  <si>
    <t>ул. Конева, д. 22</t>
  </si>
  <si>
    <t>ул. Лермонтова, д. 18А</t>
  </si>
  <si>
    <t>ул. Лермонтова, д. 19</t>
  </si>
  <si>
    <t>ул. Лермонтова, д. 30</t>
  </si>
  <si>
    <t>ул. Мира, д. 101А</t>
  </si>
  <si>
    <t>ул. Мира, д. 125</t>
  </si>
  <si>
    <t>ул. Мира, д. 71</t>
  </si>
  <si>
    <t>ул. Мира, д. 72</t>
  </si>
  <si>
    <t>ул. Мира, д. 87Б</t>
  </si>
  <si>
    <t>ул. Мира, д. 89А</t>
  </si>
  <si>
    <t>ул. Пушкина, д. 15А</t>
  </si>
  <si>
    <t>ул. Свободы, д. 40</t>
  </si>
  <si>
    <t>ул. Свободы, д. 42</t>
  </si>
  <si>
    <t>ул. Строителей, д. 101</t>
  </si>
  <si>
    <t>ул. Строителей, д. 99</t>
  </si>
  <si>
    <t>ул. Чкалова, д. 64</t>
  </si>
  <si>
    <t>Итого по г. Ханты-Мансийску</t>
  </si>
  <si>
    <t>ул. Парковая. д.1</t>
  </si>
  <si>
    <t>город Лангепас</t>
  </si>
  <si>
    <t>Итого по г. Лангепас</t>
  </si>
  <si>
    <t>город Югорск</t>
  </si>
  <si>
    <t>ул. Парковая. д.5</t>
  </si>
  <si>
    <t>ул. Парковая. д.7</t>
  </si>
  <si>
    <t>ул. Парковая. д.7а</t>
  </si>
  <si>
    <t>ул. Первостроителей, д.2</t>
  </si>
  <si>
    <t>13-й мкр. 29 дом.</t>
  </si>
  <si>
    <t>1 мкр, 2 дом</t>
  </si>
  <si>
    <t>мкр. 10-й, д. 29</t>
  </si>
  <si>
    <t>город Нефтеюганск</t>
  </si>
  <si>
    <t>Всего по г. Нефтеюганск</t>
  </si>
  <si>
    <t>12 мкр, 56 дом</t>
  </si>
  <si>
    <t>12 мкр, 30 дом</t>
  </si>
  <si>
    <t>12 мкр, 55 дом</t>
  </si>
  <si>
    <t>6 мкр, 54 дом</t>
  </si>
  <si>
    <t>мкр. 7-й, д. 32</t>
  </si>
  <si>
    <t>мкр. 7-й, д. 33</t>
  </si>
  <si>
    <t>мкр. 7-й, д. 50</t>
  </si>
  <si>
    <t>мкр. 9-й, д. 7</t>
  </si>
  <si>
    <t>мкр. 1-й, д. 14</t>
  </si>
  <si>
    <t>мкр. 12-й, д. 52</t>
  </si>
  <si>
    <t>мкр. 1-й, д. 27</t>
  </si>
  <si>
    <t>мкр. 12-й, д. 29</t>
  </si>
  <si>
    <t>Итого по г. Нефтеюганск</t>
  </si>
  <si>
    <t>мкр. 1-й, д. 20</t>
  </si>
  <si>
    <t>мкр. 1-й, д. 19</t>
  </si>
  <si>
    <t>мкр. 1-й, д. 17</t>
  </si>
  <si>
    <t>мкр. 1-й, д. 24</t>
  </si>
  <si>
    <t>мкр. 7-й, д. 40Г</t>
  </si>
  <si>
    <t>мкр. 1-й, д. 29</t>
  </si>
  <si>
    <t>мкр. 3-й, д. 6</t>
  </si>
  <si>
    <t>мкр. 1-й, д. 26</t>
  </si>
  <si>
    <t>мкр. 3-й, д. 1</t>
  </si>
  <si>
    <t>мкр. 1-й, д. 25</t>
  </si>
  <si>
    <t>мкр. 1-й, д. 22</t>
  </si>
  <si>
    <t>мкр. 3-й, д. 2</t>
  </si>
  <si>
    <t>мкр. 3-й, д. 5</t>
  </si>
  <si>
    <t>мкр. 3-й, д. 3</t>
  </si>
  <si>
    <t>гп. Советски, ул. Железнодорожная, д. 18</t>
  </si>
  <si>
    <t>Всего по автономному округу на 2014-2016 годы</t>
  </si>
  <si>
    <t>п Унъюган мкр 40 лет Победы д.23</t>
  </si>
  <si>
    <t>п Унъюган мкр 40 лет Победы д.24</t>
  </si>
  <si>
    <t>п Унъюган мкр 40 лет Победы д.25</t>
  </si>
  <si>
    <t>Октябрьский район</t>
  </si>
  <si>
    <t>Итого по Октябрьскому р-ну</t>
  </si>
  <si>
    <t>п Унъюган мкр 40 лет Победы д.26</t>
  </si>
  <si>
    <t>п Унъюган мкр 40 лет Победы д.7</t>
  </si>
  <si>
    <t>п Унъюган ул Матросова д.18</t>
  </si>
  <si>
    <t>п Унъюган ул Матросова д.6</t>
  </si>
  <si>
    <t>п Унъюган ул Менделеева д.4 А</t>
  </si>
  <si>
    <t>п Унъюган ул Одесская д.5</t>
  </si>
  <si>
    <t>п Унъюган ул Тюменская д.65 А</t>
  </si>
  <si>
    <t>пгт Приобье ул Строителей д.54</t>
  </si>
  <si>
    <t xml:space="preserve">Кирпичные </t>
  </si>
  <si>
    <t>Сургутский район</t>
  </si>
  <si>
    <t>город Урай</t>
  </si>
  <si>
    <t>мкр. Югорск-2, д.8</t>
  </si>
  <si>
    <t>мкр. Югорск-2, д.9</t>
  </si>
  <si>
    <t xml:space="preserve">ул. 40 лет Победы, д.1 </t>
  </si>
  <si>
    <t xml:space="preserve">ул. 40 лет Победы, д.2 </t>
  </si>
  <si>
    <t>ул. 40 лет Победы, д. 5</t>
  </si>
  <si>
    <t>ул. Железнодорожная, д 45</t>
  </si>
  <si>
    <t>ул. Железнодорожная, д 47А</t>
  </si>
  <si>
    <t>ул.Буряка, 3А</t>
  </si>
  <si>
    <t>ул. Механизаторов, д. 1</t>
  </si>
  <si>
    <t>ул. Механизаторов, д. 5</t>
  </si>
  <si>
    <t>ул. Октябрьская, д. 6</t>
  </si>
  <si>
    <t>ул. Попова, д. 8</t>
  </si>
  <si>
    <t>Итого по Сургутскому р-ну</t>
  </si>
  <si>
    <t>Итого по г. Урай</t>
  </si>
  <si>
    <t>ул. 40 лет Победы, д. 3</t>
  </si>
  <si>
    <t>ул. Геологов, д. 13</t>
  </si>
  <si>
    <t>ул. Геологов, д. 9Б</t>
  </si>
  <si>
    <t>ул. Спортивная, д. 15</t>
  </si>
  <si>
    <t>ул. Таежная, д. 16</t>
  </si>
  <si>
    <t>мкр. 2, д. 40</t>
  </si>
  <si>
    <t>мкр. 2, д. 41</t>
  </si>
  <si>
    <t>мкр. 2, д. 44</t>
  </si>
  <si>
    <t>мкр. 2, д. 52</t>
  </si>
  <si>
    <t>мкр. 2, д. 54</t>
  </si>
  <si>
    <t>мкр. 2, д. 69</t>
  </si>
  <si>
    <t>мкр. 2, д. 42</t>
  </si>
  <si>
    <t>мкр. 2, д. 43</t>
  </si>
  <si>
    <t>мкр. 2, д. 46</t>
  </si>
  <si>
    <t>мкр. 2, д. 47</t>
  </si>
  <si>
    <t>мкр. 2, д. 48</t>
  </si>
  <si>
    <t>мкр. 2, д. 49</t>
  </si>
  <si>
    <t>мкр. 2, д. 50</t>
  </si>
  <si>
    <t>мкр. 2, д. 51</t>
  </si>
  <si>
    <t>мкр. 2, д. 53</t>
  </si>
  <si>
    <t>мкр. 2, д. 55</t>
  </si>
  <si>
    <t>мкр. 2, д. 93</t>
  </si>
  <si>
    <t>пгт. Белый Яр, ул. Есенина, д.19</t>
  </si>
  <si>
    <t>пгт. Белый Яр, ул. Есенина, д.20</t>
  </si>
  <si>
    <t>пгт. Белый Яр, пер. Манежный, д.16</t>
  </si>
  <si>
    <t>пгт. Белый Яр, ул. Лесная, д.3А</t>
  </si>
  <si>
    <t>пгт. Белый Яр, ул. Есенина, д.17</t>
  </si>
  <si>
    <t>пгт. Белый Яр, ул. Есенина, д.16</t>
  </si>
  <si>
    <t>п. АСС ГПЗ, д.36</t>
  </si>
  <si>
    <t>п. АСС ГПЗ, д.38</t>
  </si>
  <si>
    <t>д. Сайгатина, ул. Совхозная, д.11</t>
  </si>
  <si>
    <t>п. Солнечный, ул.Молодежная, д.6</t>
  </si>
  <si>
    <t>п. Солнечный, пер.Трассовый, д.6а</t>
  </si>
  <si>
    <t>п. Ульт-Ягун, ул. 35 лет Победы, д.8</t>
  </si>
  <si>
    <t>п. Ульт-Ягун, ул. 35 лет Победы, д.6</t>
  </si>
  <si>
    <t>п. Ульт-Ягун, ул. 35 лет Победы, д.4</t>
  </si>
  <si>
    <t>п. Ульт-Ягун, ул. 35 лет Победы, д.3</t>
  </si>
  <si>
    <t>п. Ульт-Ягун, ул. 35 лет Победы, д.7</t>
  </si>
  <si>
    <t>п. Ульт-Ягун, ул. 35 лет Победы, д.8а</t>
  </si>
  <si>
    <t>пгт. Федоровский,                                    ул. Ленина, д.2</t>
  </si>
  <si>
    <t>пгт. Федоровский,                                    ул. Ленина, д.4</t>
  </si>
  <si>
    <t>пгт. Федоровский,                                    ул. Строителей, д.12</t>
  </si>
  <si>
    <t>пгт. Белый Яр, ул. Шукшина, д.4</t>
  </si>
  <si>
    <t>пгт. Белый Яр, ул. Лесная, д.11а</t>
  </si>
  <si>
    <t>пгт. Белый Яр, ул. Шукшина, д.3</t>
  </si>
  <si>
    <t>пгт. Белый Яр, ул. Островского, д.8</t>
  </si>
  <si>
    <t>пгт. Белый Яр, ул. Есенина, д.40</t>
  </si>
  <si>
    <t>пгт. Белый Яр, ул. Есенина, д.21</t>
  </si>
  <si>
    <t>пгт. Белый Яр, ул. Шукшина, д.5</t>
  </si>
  <si>
    <t>пгт. Белый Яр, ул. Шукшина, д.7</t>
  </si>
  <si>
    <t>пгт. Белый Яр, ул. Шукшина, д.6</t>
  </si>
  <si>
    <t>пгт. Белый Яр, ул. Островского, д.10</t>
  </si>
  <si>
    <t>г. Лянтор, мкр. 4-й, д. 19</t>
  </si>
  <si>
    <t>п. Ульт-Ягун, ул. 35 лет Победы, д. 1</t>
  </si>
  <si>
    <t>п. Ульт-Ягун, ул. 35 лет Победы, д. 2</t>
  </si>
  <si>
    <t>п. Ульт-Ягун, ул. 35 лет Победы, д. 5</t>
  </si>
  <si>
    <t>п. Ульт-Ягун, ул. 35 лет Победы, д. 9</t>
  </si>
  <si>
    <t>пгт. Федоровский,                                    ул. Пионерная, д.19</t>
  </si>
  <si>
    <t>п. Ульт-Ягун, ул. 35 лет Победы, д. 9А</t>
  </si>
  <si>
    <t>с. Локосово, ул. Центральная, д.40</t>
  </si>
  <si>
    <t>с. Локосово, ул. Центральная, д.38</t>
  </si>
  <si>
    <t>с. Локосово, ул. Центральная, д.36</t>
  </si>
  <si>
    <t>п. Луговской, ул. Комсомольская, д. 2</t>
  </si>
  <si>
    <t>1 мкр. 3 дом</t>
  </si>
  <si>
    <t>13-й мкр. 30 дом.</t>
  </si>
  <si>
    <t>13-й мкр. 40 дом.</t>
  </si>
  <si>
    <t>Краткосрочный план реализации   программы  капитального ремонта общего имущества в многоквартирных домах, расположенных на территории Ханты-Мансийского автономного округа - Югры, на 2014-2016 годы</t>
  </si>
  <si>
    <t>гп. Советский, ул. Железнодорожная, д. 16</t>
  </si>
  <si>
    <t>д. Вата, ул. Лесная, д. 18</t>
  </si>
  <si>
    <t>ул.Мира д. 4</t>
  </si>
  <si>
    <t>ул. Таежная д.10</t>
  </si>
  <si>
    <t>ул. Быстринская, д. 6</t>
  </si>
  <si>
    <t>ул. Мелик-Карамова, д. 66</t>
  </si>
  <si>
    <t>ул. Мелик-Карамова, д. 72</t>
  </si>
  <si>
    <t>ул. Быстринская, д. 10</t>
  </si>
  <si>
    <t>ул. Маршала Жукова, д. 10</t>
  </si>
  <si>
    <t>ул. Менделеева, д. 4</t>
  </si>
  <si>
    <t>ул. Менделеева, д. 4а</t>
  </si>
  <si>
    <t>ул. Менделеева, д. 10</t>
  </si>
  <si>
    <t>ул. Менделеева, д. 12</t>
  </si>
  <si>
    <t>ул. Мира, д. 24</t>
  </si>
  <si>
    <t>ул. Интернациональная, д. 30</t>
  </si>
  <si>
    <t>ул. Мечникова, д. 13</t>
  </si>
  <si>
    <t>ул. Просвещения, д. 48</t>
  </si>
  <si>
    <t>ул. Комсомольская, д. 7</t>
  </si>
  <si>
    <t>ул. Мира, д. 16</t>
  </si>
  <si>
    <t>ул. Комсомольская, д. 1</t>
  </si>
  <si>
    <t>ул. Комсомольская, д. 5</t>
  </si>
  <si>
    <t>мкр. 1-й, д. 9</t>
  </si>
  <si>
    <t>пгт. Федоровский,                                    ул. Ломоносова, д.2</t>
  </si>
  <si>
    <t>пгт. Федоровский,                                    ул.Савуйская, д.11а</t>
  </si>
  <si>
    <t>мкр. 2, д. 26</t>
  </si>
  <si>
    <t>г. Лянтор, мкр. 4-й, д. 3</t>
  </si>
  <si>
    <t>ул. Студенченская, д. 32</t>
  </si>
  <si>
    <t>ул. Ленина, д. 90А</t>
  </si>
  <si>
    <t>ул. Ленинградская, д. 21</t>
  </si>
  <si>
    <t>ул. Таллинская,д. 13</t>
  </si>
  <si>
    <t>ул. Комсомольская, д. 4</t>
  </si>
  <si>
    <t>ул.Мира д. 5</t>
  </si>
  <si>
    <t>ул.Мира д. 7</t>
  </si>
  <si>
    <t>ул. Молодежная.д. 1</t>
  </si>
  <si>
    <t>ул. Молодежная.д. 10</t>
  </si>
  <si>
    <t>ул. Молодежная, д.11</t>
  </si>
  <si>
    <t>ул. Комсомольская, д. 2</t>
  </si>
  <si>
    <t>ул. Ленина д.12</t>
  </si>
  <si>
    <t>ул. Ленина д.14</t>
  </si>
  <si>
    <t>ул. Ленина д.16</t>
  </si>
  <si>
    <t>мкр. 11А, д. 23</t>
  </si>
  <si>
    <t>ул. Ленина, д. 86</t>
  </si>
  <si>
    <t>мкр. 5-й, д 27</t>
  </si>
  <si>
    <t>мкр. 14-й, д. 9</t>
  </si>
  <si>
    <t>ул. Нефтяников, д. 9</t>
  </si>
  <si>
    <t>ул. Вильнюсская, д. 13</t>
  </si>
  <si>
    <t>ул. Вильнюсская, д. 15</t>
  </si>
  <si>
    <t>3-й, д. 6</t>
  </si>
  <si>
    <t>3-й, д. 8</t>
  </si>
  <si>
    <t>3-й, д. 20</t>
  </si>
  <si>
    <t>мкр. 6, д. 56</t>
  </si>
  <si>
    <t>г.п. Коммунистический, ул. Тюменская, д.8</t>
  </si>
  <si>
    <t>ул. Нефтяников, д. 1А</t>
  </si>
  <si>
    <t>ул. Омская, д. 20 А</t>
  </si>
  <si>
    <t>ул. Пионерская, д. 13А</t>
  </si>
  <si>
    <t>пр-кт. Победы, д. 6А</t>
  </si>
  <si>
    <t>пр-кт. Победы, д. 6 Б</t>
  </si>
  <si>
    <t>пр-кт. Победы, д. 10 А</t>
  </si>
  <si>
    <t>ул. Омская, д. 6А</t>
  </si>
  <si>
    <t>пр-кт. Победы, д. 1А</t>
  </si>
  <si>
    <t>пр-кт. Победы, д. 14 А</t>
  </si>
  <si>
    <t>пр-кт. Победы, д. 14 Б</t>
  </si>
  <si>
    <t>мкр. 5-й Солнечный, д. 4</t>
  </si>
  <si>
    <t>ул. Омская, д. 16</t>
  </si>
  <si>
    <t>пгт. Березово, ул. Шмидта, д. 41</t>
  </si>
  <si>
    <t>мкр. 16А, д. 87</t>
  </si>
  <si>
    <t>мкр. 16А, д. 89</t>
  </si>
  <si>
    <t>мкр. 1-й, д. 2</t>
  </si>
  <si>
    <t xml:space="preserve">мкр. 1-й, д. 4 </t>
  </si>
  <si>
    <t>мкр. 1-й, д. 6</t>
  </si>
  <si>
    <t xml:space="preserve">мкр. 1-й, д. 8 </t>
  </si>
  <si>
    <t>мкр. 1-й, д. 13</t>
  </si>
  <si>
    <t>мкр. 1-й, д. 15</t>
  </si>
  <si>
    <t>мкр. 1-й, д. 16</t>
  </si>
  <si>
    <t>мкр. 1-й, д. 18</t>
  </si>
  <si>
    <t>мкр. 12-й, д. 38</t>
  </si>
  <si>
    <t>пр-кт. Победы, д. 3А</t>
  </si>
  <si>
    <t>пр-кт. Победы, д. 14</t>
  </si>
  <si>
    <t>ул. 60 лет Октября, д. 5Б</t>
  </si>
  <si>
    <t>ул. 60 лет Октября, д. 7А</t>
  </si>
  <si>
    <t>пр-кт. Победы, д. 7А</t>
  </si>
  <si>
    <t>пр-кт. Победы, д. 9А</t>
  </si>
  <si>
    <t>пр-кт. Победы, д. 11А</t>
  </si>
  <si>
    <t>пр-кт. Победы, д. 13А</t>
  </si>
  <si>
    <t>ул. Омская, д. 22А</t>
  </si>
  <si>
    <t>ул. Омская, д. 18А</t>
  </si>
  <si>
    <t>ул. Мира, д. 6А</t>
  </si>
  <si>
    <t>ул. Мира, д. 8А</t>
  </si>
  <si>
    <t>ул. Ленина, д. 1А</t>
  </si>
  <si>
    <t>ул. Менделеева, д. 2А</t>
  </si>
  <si>
    <t>ул. Менделеева, д. 6Б</t>
  </si>
  <si>
    <t>ул. Менделеева, д. 8А</t>
  </si>
  <si>
    <t>ул. Садовая, д. 72\1</t>
  </si>
  <si>
    <t>мкр. 2, д. 15</t>
  </si>
  <si>
    <t>мкр. 2, д. 21</t>
  </si>
  <si>
    <t>мкр. 8, д. 22</t>
  </si>
  <si>
    <t>мкр. 14, д. 48</t>
  </si>
  <si>
    <t>мкр. 16, д. 45</t>
  </si>
  <si>
    <t>г. Лянтор, мкр. 6-й, д. 32</t>
  </si>
  <si>
    <t>ул. Ленина, д. 90</t>
  </si>
  <si>
    <t>пр-кт. Мира, д. 40</t>
  </si>
  <si>
    <t>д. Сайгатина, ул. Школьная, д. 4</t>
  </si>
  <si>
    <t>мкр. 1-й, д. 11</t>
  </si>
  <si>
    <t>мкр. 10-й, д. 31</t>
  </si>
  <si>
    <t>-</t>
  </si>
  <si>
    <t>мкр. 13-й, д. 18</t>
  </si>
  <si>
    <t>мкр. 1-й д. 37</t>
  </si>
  <si>
    <t>ул. Пионерская, д. 139</t>
  </si>
  <si>
    <t>Облицованный металлосадингом</t>
  </si>
  <si>
    <t>пгт. Белый Яр, ул. Есенина, д.41</t>
  </si>
  <si>
    <t>п. Светлый, ул. Первопроходцев, д. 62</t>
  </si>
  <si>
    <t>ул. Дружбы Народов, д. 39</t>
  </si>
  <si>
    <t>мкр. 16, д. 6</t>
  </si>
  <si>
    <t>мкр. 16, д. 9</t>
  </si>
  <si>
    <t>п. Юбилейный, ул. Лесная, д. 1</t>
  </si>
  <si>
    <t>пгт Приобье ул Строителей д.57</t>
  </si>
  <si>
    <t>пгт Приобье мкр.  Газовиков д. 6 Б</t>
  </si>
  <si>
    <t>мкр. 2-й, д.19</t>
  </si>
  <si>
    <t>ул. Грибная, д. 8</t>
  </si>
  <si>
    <t>ул. Маяковского, д. 4</t>
  </si>
  <si>
    <t>Итогопо Советскому р-ну</t>
  </si>
  <si>
    <t>мкр. 5-й Солнечный, д. 6</t>
  </si>
  <si>
    <t>пр-кт. Пролетарский, д. 7/1</t>
  </si>
  <si>
    <t>мкр. 5-й Солнечный, д. 2А</t>
  </si>
  <si>
    <t>3-й, д.1</t>
  </si>
  <si>
    <t>ул. 30 лет Победы, д. 54</t>
  </si>
  <si>
    <t>мкр. 5-й Солнечный, д. 1</t>
  </si>
  <si>
    <t>мкр. 5-й Солнечный, д. 16</t>
  </si>
  <si>
    <t>мкр. 5-й Солнечный, д. 2</t>
  </si>
  <si>
    <t>1-й, д. 30</t>
  </si>
  <si>
    <t>мкр. 2, д. 79</t>
  </si>
  <si>
    <t>ул. Лермонтова, д. 20</t>
  </si>
  <si>
    <t>мкр. 1-й, д. 50</t>
  </si>
  <si>
    <t>мкр. 1-й, д. 51</t>
  </si>
  <si>
    <t>мкр. 2-й, д. 1</t>
  </si>
  <si>
    <t>пгт. Федоровский, проезд. Промышленный, д. 22</t>
  </si>
  <si>
    <t>п. Салым, ул. Привокзальная, д. 10</t>
  </si>
  <si>
    <t>п. Салым, ул. Привокзальная, д. 11</t>
  </si>
  <si>
    <t>Иной</t>
  </si>
  <si>
    <t>г. Белоярский,мкр. 3, д. 6</t>
  </si>
  <si>
    <t>г. Белоярский,мкр. 3, д. 9</t>
  </si>
  <si>
    <t>г. Белоярский,мкр. 3, д. 22</t>
  </si>
  <si>
    <t>мкр. 1-й Центральный, д. 1</t>
  </si>
  <si>
    <t>мкр. 1-й Центральный, д. 3</t>
  </si>
  <si>
    <t>мкр. 1-й Центральный, д. 4</t>
  </si>
  <si>
    <t>мкр. 1-й Центральный, д. 5</t>
  </si>
  <si>
    <t>мкр. 1-й Центральный, д. 7</t>
  </si>
  <si>
    <t>г. Белоярский,мкр. 3, д. 10</t>
  </si>
  <si>
    <t>г. Белоярский,мкр. 3, д. 11</t>
  </si>
  <si>
    <t>г. Белоярский,мкр. 3, д. 12</t>
  </si>
  <si>
    <t>пр-кт. Победы, д. 21а</t>
  </si>
  <si>
    <t>ул. Березовская, д. 8Б</t>
  </si>
  <si>
    <t>ул. Менделеева, д. 4Б</t>
  </si>
  <si>
    <t>ул. Нефтяников, д. 1Б</t>
  </si>
  <si>
    <t xml:space="preserve">"Приложение
к постановлению Правительства
Ханты-Мансийского
автономного округа - Югры
от 5 июня 2014 года N 202-п
</t>
  </si>
  <si>
    <t>I. Перечень многоквартирных домов и сведения об источниках финансирования работ по капитальному ремонту общего имущества многоквартирных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</si>
</sst>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#,##0.0"/>
    <numFmt numFmtId="166" formatCode="0.0"/>
    <numFmt numFmtId="167" formatCode="#,##0.00_р_."/>
    <numFmt numFmtId="168" formatCode="#,##0_р_."/>
    <numFmt numFmtId="169" formatCode="###\ ###\ ###\ ##0"/>
    <numFmt numFmtId="170" formatCode="###\ ###\ ###\ ##0.00"/>
    <numFmt numFmtId="171" formatCode="#,##0.0_р_."/>
    <numFmt numFmtId="172" formatCode="_-* #,##0_р_._-;\-* #,##0_р_._-;_-* &quot;-&quot;??_р_._-;_-@_-"/>
    <numFmt numFmtId="173" formatCode="#\ ###\ ###\ ##0.00"/>
  </numFmts>
  <fonts count="33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name val="Times New Roman"/>
      <family val="1"/>
      <charset val="204"/>
    </font>
    <font>
      <b/>
      <sz val="9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sz val="9"/>
      <name val="Calibri"/>
      <family val="2"/>
    </font>
    <font>
      <sz val="11"/>
      <color theme="1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Calibri"/>
      <family val="2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1"/>
      <color theme="1"/>
      <name val="Times New Roman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4" fillId="0" borderId="0" applyFont="0" applyFill="0" applyBorder="0" applyAlignment="0" applyProtection="0"/>
    <xf numFmtId="0" fontId="31" fillId="0" borderId="0"/>
  </cellStyleXfs>
  <cellXfs count="277">
    <xf numFmtId="0" fontId="0" fillId="0" borderId="0" xfId="0"/>
    <xf numFmtId="16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8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1" fontId="10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70" fontId="10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 wrapText="1"/>
    </xf>
    <xf numFmtId="167" fontId="7" fillId="0" borderId="4" xfId="0" applyNumberFormat="1" applyFont="1" applyFill="1" applyBorder="1" applyAlignment="1">
      <alignment horizontal="center" vertical="center"/>
    </xf>
    <xf numFmtId="171" fontId="10" fillId="0" borderId="8" xfId="0" applyNumberFormat="1" applyFont="1" applyFill="1" applyBorder="1" applyAlignment="1">
      <alignment horizontal="center" vertical="center" wrapText="1"/>
    </xf>
    <xf numFmtId="167" fontId="10" fillId="0" borderId="8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center" vertical="center"/>
    </xf>
    <xf numFmtId="169" fontId="7" fillId="0" borderId="1" xfId="0" applyNumberFormat="1" applyFont="1" applyFill="1" applyBorder="1" applyAlignment="1">
      <alignment horizontal="center" vertical="center"/>
    </xf>
    <xf numFmtId="170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67" fontId="17" fillId="0" borderId="1" xfId="0" applyNumberFormat="1" applyFont="1" applyFill="1" applyBorder="1" applyAlignment="1">
      <alignment horizontal="center" vertical="center"/>
    </xf>
    <xf numFmtId="39" fontId="10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167" fontId="24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167" fontId="25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167" fontId="10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8" fontId="7" fillId="0" borderId="4" xfId="0" applyNumberFormat="1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169" fontId="9" fillId="0" borderId="1" xfId="0" applyNumberFormat="1" applyFont="1" applyFill="1" applyBorder="1" applyAlignment="1">
      <alignment horizontal="center" vertical="center"/>
    </xf>
    <xf numFmtId="169" fontId="10" fillId="0" borderId="1" xfId="0" applyNumberFormat="1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3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72" fontId="10" fillId="0" borderId="1" xfId="0" applyNumberFormat="1" applyFont="1" applyFill="1" applyBorder="1" applyAlignment="1">
      <alignment horizontal="center" vertical="center"/>
    </xf>
    <xf numFmtId="164" fontId="10" fillId="0" borderId="1" xfId="9" applyFont="1" applyFill="1" applyBorder="1" applyAlignment="1">
      <alignment horizontal="center" vertical="center"/>
    </xf>
    <xf numFmtId="167" fontId="10" fillId="0" borderId="1" xfId="9" applyNumberFormat="1" applyFont="1" applyFill="1" applyBorder="1" applyAlignment="1">
      <alignment horizontal="center" vertical="center"/>
    </xf>
    <xf numFmtId="37" fontId="10" fillId="0" borderId="1" xfId="0" applyNumberFormat="1" applyFont="1" applyFill="1" applyBorder="1" applyAlignment="1">
      <alignment horizontal="center" vertical="center"/>
    </xf>
    <xf numFmtId="167" fontId="10" fillId="0" borderId="1" xfId="2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168" fontId="10" fillId="0" borderId="8" xfId="0" applyNumberFormat="1" applyFont="1" applyFill="1" applyBorder="1" applyAlignment="1">
      <alignment horizontal="center" vertical="center" wrapText="1"/>
    </xf>
    <xf numFmtId="167" fontId="10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7" fontId="15" fillId="0" borderId="1" xfId="0" applyNumberFormat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7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7" fontId="15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7" fontId="13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167" fontId="10" fillId="0" borderId="5" xfId="0" applyNumberFormat="1" applyFont="1" applyFill="1" applyBorder="1" applyAlignment="1">
      <alignment horizontal="center" vertical="center"/>
    </xf>
    <xf numFmtId="167" fontId="10" fillId="0" borderId="6" xfId="0" applyNumberFormat="1" applyFont="1" applyFill="1" applyBorder="1" applyAlignment="1">
      <alignment horizontal="center" vertical="center"/>
    </xf>
    <xf numFmtId="167" fontId="18" fillId="0" borderId="0" xfId="0" applyNumberFormat="1" applyFont="1" applyFill="1" applyAlignment="1">
      <alignment horizontal="center" vertical="center"/>
    </xf>
    <xf numFmtId="167" fontId="26" fillId="0" borderId="0" xfId="0" applyNumberFormat="1" applyFont="1" applyFill="1" applyAlignment="1">
      <alignment horizontal="center" vertical="center"/>
    </xf>
    <xf numFmtId="167" fontId="21" fillId="0" borderId="0" xfId="0" applyNumberFormat="1" applyFont="1" applyFill="1" applyAlignment="1">
      <alignment horizontal="center" vertical="center"/>
    </xf>
    <xf numFmtId="168" fontId="21" fillId="0" borderId="1" xfId="0" applyNumberFormat="1" applyFont="1" applyFill="1" applyBorder="1" applyAlignment="1">
      <alignment horizontal="center" vertical="center"/>
    </xf>
    <xf numFmtId="167" fontId="21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64" fontId="13" fillId="0" borderId="0" xfId="0" applyNumberFormat="1" applyFont="1" applyFill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167" fontId="7" fillId="0" borderId="1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1" xfId="9" applyNumberFormat="1" applyFont="1" applyFill="1" applyBorder="1" applyAlignment="1">
      <alignment horizontal="center" vertical="center"/>
    </xf>
    <xf numFmtId="0" fontId="17" fillId="0" borderId="9" xfId="9" applyNumberFormat="1" applyFont="1" applyFill="1" applyBorder="1" applyAlignment="1">
      <alignment horizontal="center" vertical="center"/>
    </xf>
    <xf numFmtId="0" fontId="7" fillId="0" borderId="4" xfId="9" applyNumberFormat="1" applyFont="1" applyFill="1" applyBorder="1" applyAlignment="1">
      <alignment horizontal="center" vertical="center"/>
    </xf>
    <xf numFmtId="0" fontId="7" fillId="0" borderId="0" xfId="9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7" fontId="9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3" xfId="9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9" applyNumberFormat="1" applyFont="1" applyFill="1" applyBorder="1" applyAlignment="1">
      <alignment horizontal="center" vertical="center"/>
    </xf>
    <xf numFmtId="39" fontId="7" fillId="0" borderId="1" xfId="0" applyNumberFormat="1" applyFont="1" applyFill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4" fontId="25" fillId="0" borderId="1" xfId="10" applyNumberFormat="1" applyFont="1" applyFill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center" vertical="center"/>
    </xf>
    <xf numFmtId="167" fontId="7" fillId="0" borderId="5" xfId="0" applyNumberFormat="1" applyFont="1" applyFill="1" applyBorder="1" applyAlignment="1">
      <alignment horizontal="center" vertical="center"/>
    </xf>
    <xf numFmtId="0" fontId="7" fillId="0" borderId="1" xfId="9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0" fontId="7" fillId="0" borderId="1" xfId="2" applyNumberFormat="1" applyFont="1" applyFill="1" applyBorder="1" applyAlignment="1">
      <alignment horizontal="left" vertical="center" wrapText="1"/>
    </xf>
    <xf numFmtId="4" fontId="7" fillId="0" borderId="1" xfId="2" applyNumberFormat="1" applyFont="1" applyFill="1" applyBorder="1" applyAlignment="1">
      <alignment horizontal="center" vertical="center" wrapText="1"/>
    </xf>
    <xf numFmtId="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167" fontId="7" fillId="0" borderId="1" xfId="2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39" fontId="25" fillId="0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vertical="center"/>
    </xf>
    <xf numFmtId="167" fontId="7" fillId="0" borderId="1" xfId="3" applyNumberFormat="1" applyFont="1" applyFill="1" applyBorder="1" applyAlignment="1">
      <alignment horizontal="center" vertical="center"/>
    </xf>
    <xf numFmtId="0" fontId="7" fillId="0" borderId="3" xfId="9" applyNumberFormat="1" applyFont="1" applyFill="1" applyBorder="1" applyAlignment="1">
      <alignment horizontal="center" vertical="center"/>
    </xf>
    <xf numFmtId="17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/>
    </xf>
    <xf numFmtId="167" fontId="7" fillId="0" borderId="1" xfId="4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167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8" fontId="7" fillId="0" borderId="2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72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left" vertical="center"/>
    </xf>
    <xf numFmtId="164" fontId="27" fillId="0" borderId="0" xfId="0" applyNumberFormat="1" applyFont="1" applyFill="1" applyAlignment="1">
      <alignment horizontal="center" vertical="center"/>
    </xf>
    <xf numFmtId="164" fontId="7" fillId="0" borderId="1" xfId="0" applyNumberFormat="1" applyFont="1" applyFill="1" applyBorder="1" applyAlignment="1">
      <alignment horizontal="left" vertical="center" wrapText="1"/>
    </xf>
    <xf numFmtId="4" fontId="27" fillId="0" borderId="0" xfId="0" applyNumberFormat="1" applyFont="1" applyFill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67" fontId="15" fillId="0" borderId="0" xfId="0" applyNumberFormat="1" applyFont="1" applyFill="1" applyAlignment="1">
      <alignment horizontal="center" vertical="center" wrapText="1"/>
    </xf>
    <xf numFmtId="167" fontId="8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" fillId="0" borderId="9" xfId="9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7" fontId="7" fillId="0" borderId="8" xfId="0" applyNumberFormat="1" applyFont="1" applyFill="1" applyBorder="1" applyAlignment="1">
      <alignment horizontal="center" vertical="center" textRotation="90" wrapText="1"/>
    </xf>
    <xf numFmtId="167" fontId="9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9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center" vertical="center" wrapText="1"/>
    </xf>
    <xf numFmtId="167" fontId="7" fillId="0" borderId="9" xfId="0" applyNumberFormat="1" applyFont="1" applyFill="1" applyBorder="1" applyAlignment="1">
      <alignment horizontal="center" vertical="center" wrapText="1"/>
    </xf>
    <xf numFmtId="167" fontId="7" fillId="0" borderId="3" xfId="0" applyNumberFormat="1" applyFont="1" applyFill="1" applyBorder="1" applyAlignment="1">
      <alignment horizontal="center" vertical="center" wrapText="1"/>
    </xf>
    <xf numFmtId="167" fontId="7" fillId="0" borderId="8" xfId="0" applyNumberFormat="1" applyFont="1" applyFill="1" applyBorder="1" applyAlignment="1">
      <alignment horizontal="center" vertical="center" textRotation="90" wrapText="1"/>
    </xf>
    <xf numFmtId="167" fontId="7" fillId="0" borderId="10" xfId="0" applyNumberFormat="1" applyFont="1" applyFill="1" applyBorder="1" applyAlignment="1">
      <alignment horizontal="center" vertical="center" textRotation="90" wrapText="1"/>
    </xf>
    <xf numFmtId="167" fontId="7" fillId="0" borderId="4" xfId="0" applyNumberFormat="1" applyFont="1" applyFill="1" applyBorder="1" applyAlignment="1">
      <alignment horizontal="center" vertical="center" textRotation="90" wrapText="1"/>
    </xf>
    <xf numFmtId="0" fontId="9" fillId="0" borderId="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7" fontId="9" fillId="0" borderId="2" xfId="0" applyNumberFormat="1" applyFont="1" applyFill="1" applyBorder="1" applyAlignment="1">
      <alignment horizontal="center" vertical="center"/>
    </xf>
    <xf numFmtId="167" fontId="9" fillId="0" borderId="9" xfId="0" applyNumberFormat="1" applyFont="1" applyFill="1" applyBorder="1" applyAlignment="1">
      <alignment horizontal="center" vertical="center"/>
    </xf>
    <xf numFmtId="167" fontId="9" fillId="0" borderId="3" xfId="0" applyNumberFormat="1" applyFont="1" applyFill="1" applyBorder="1" applyAlignment="1">
      <alignment horizontal="center" vertical="center"/>
    </xf>
    <xf numFmtId="167" fontId="14" fillId="0" borderId="2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right" vertical="top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14" fillId="3" borderId="2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 textRotation="90"/>
    </xf>
    <xf numFmtId="0" fontId="7" fillId="0" borderId="8" xfId="9" applyNumberFormat="1" applyFont="1" applyFill="1" applyBorder="1" applyAlignment="1">
      <alignment horizontal="center" vertical="center" textRotation="90" wrapText="1"/>
    </xf>
    <xf numFmtId="0" fontId="7" fillId="0" borderId="10" xfId="9" applyNumberFormat="1" applyFont="1" applyFill="1" applyBorder="1" applyAlignment="1">
      <alignment horizontal="center" vertical="center" textRotation="90" wrapText="1"/>
    </xf>
    <xf numFmtId="0" fontId="7" fillId="0" borderId="4" xfId="9" applyNumberFormat="1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7" fontId="9" fillId="0" borderId="2" xfId="0" applyNumberFormat="1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10" xfId="10"/>
    <cellStyle name="Обычный 11" xfId="1"/>
    <cellStyle name="Обычный 2" xfId="2"/>
    <cellStyle name="Обычный 3" xfId="3"/>
    <cellStyle name="Обычный 5" xfId="4"/>
    <cellStyle name="Обычный 6" xfId="5"/>
    <cellStyle name="Обычный 7" xfId="6"/>
    <cellStyle name="Обычный 8" xfId="7"/>
    <cellStyle name="Обычный 9" xfId="8"/>
    <cellStyle name="Финансовый" xfId="9" builtinId="3"/>
  </cellStyles>
  <dxfs count="0"/>
  <tableStyles count="0" defaultTableStyle="TableStyleMedium9" defaultPivotStyle="PivotStyleLight16"/>
  <colors>
    <mruColors>
      <color rgb="FF71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383"/>
  <sheetViews>
    <sheetView tabSelected="1" zoomScale="75" zoomScaleNormal="75" workbookViewId="0">
      <pane ySplit="7" topLeftCell="A8" activePane="bottomLeft" state="frozen"/>
      <selection pane="bottomLeft" activeCell="D1066" sqref="D1066"/>
    </sheetView>
  </sheetViews>
  <sheetFormatPr defaultRowHeight="15" x14ac:dyDescent="0.25"/>
  <cols>
    <col min="1" max="1" width="6.85546875" style="31" customWidth="1"/>
    <col min="2" max="2" width="19.85546875" style="114" customWidth="1"/>
    <col min="3" max="3" width="9.140625" style="118" customWidth="1"/>
    <col min="4" max="4" width="8" style="31" customWidth="1"/>
    <col min="5" max="5" width="12.85546875" style="31" customWidth="1"/>
    <col min="6" max="6" width="9.42578125" style="31" customWidth="1"/>
    <col min="7" max="7" width="10.28515625" style="31" customWidth="1"/>
    <col min="8" max="8" width="15.42578125" style="31" customWidth="1"/>
    <col min="9" max="9" width="16" style="31" customWidth="1"/>
    <col min="10" max="10" width="15.42578125" style="31" customWidth="1"/>
    <col min="11" max="11" width="14" style="31" customWidth="1"/>
    <col min="12" max="12" width="22.85546875" style="35" customWidth="1"/>
    <col min="13" max="13" width="21.85546875" style="35" customWidth="1"/>
    <col min="14" max="14" width="18.42578125" style="35" customWidth="1"/>
    <col min="15" max="15" width="17.140625" style="35" customWidth="1"/>
    <col min="16" max="16" width="19.42578125" style="35" customWidth="1"/>
    <col min="17" max="17" width="13.28515625" style="35" customWidth="1"/>
    <col min="18" max="18" width="12.85546875" style="35" customWidth="1"/>
    <col min="19" max="19" width="12" style="31" customWidth="1"/>
    <col min="20" max="20" width="39.28515625" style="176" customWidth="1"/>
    <col min="21" max="21" width="14.140625" style="82" customWidth="1"/>
    <col min="22" max="36" width="9.140625" style="82"/>
    <col min="37" max="16384" width="9.140625" style="83"/>
  </cols>
  <sheetData>
    <row r="1" spans="1:22" s="84" customFormat="1" ht="85.5" customHeight="1" x14ac:dyDescent="0.25">
      <c r="A1" s="31"/>
      <c r="B1" s="114"/>
      <c r="C1" s="118"/>
      <c r="D1" s="31"/>
      <c r="E1" s="31"/>
      <c r="F1" s="31"/>
      <c r="G1" s="31"/>
      <c r="H1" s="31"/>
      <c r="I1" s="31"/>
      <c r="J1" s="31"/>
      <c r="K1" s="31"/>
      <c r="L1" s="35"/>
      <c r="M1" s="35"/>
      <c r="N1" s="35"/>
      <c r="O1" s="35"/>
      <c r="P1" s="248" t="s">
        <v>864</v>
      </c>
      <c r="Q1" s="248"/>
      <c r="R1" s="248"/>
      <c r="S1" s="248"/>
      <c r="T1" s="176"/>
    </row>
    <row r="2" spans="1:22" s="84" customFormat="1" ht="36" customHeight="1" x14ac:dyDescent="0.25">
      <c r="A2" s="255" t="s">
        <v>709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176"/>
    </row>
    <row r="3" spans="1:22" s="84" customFormat="1" ht="21.75" customHeight="1" x14ac:dyDescent="0.25">
      <c r="A3" s="272" t="s">
        <v>865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176"/>
    </row>
    <row r="4" spans="1:22" s="84" customFormat="1" x14ac:dyDescent="0.25">
      <c r="A4" s="256" t="s">
        <v>1</v>
      </c>
      <c r="B4" s="259" t="s">
        <v>2</v>
      </c>
      <c r="C4" s="262" t="s">
        <v>3</v>
      </c>
      <c r="D4" s="263"/>
      <c r="E4" s="264" t="s">
        <v>4</v>
      </c>
      <c r="F4" s="264" t="s">
        <v>5</v>
      </c>
      <c r="G4" s="264" t="s">
        <v>6</v>
      </c>
      <c r="H4" s="249" t="s">
        <v>7</v>
      </c>
      <c r="I4" s="270" t="s">
        <v>8</v>
      </c>
      <c r="J4" s="271"/>
      <c r="K4" s="249" t="s">
        <v>9</v>
      </c>
      <c r="L4" s="232" t="s">
        <v>10</v>
      </c>
      <c r="M4" s="233"/>
      <c r="N4" s="233"/>
      <c r="O4" s="233"/>
      <c r="P4" s="234"/>
      <c r="Q4" s="235" t="s">
        <v>11</v>
      </c>
      <c r="R4" s="235" t="s">
        <v>12</v>
      </c>
      <c r="S4" s="249" t="s">
        <v>13</v>
      </c>
      <c r="T4" s="176"/>
    </row>
    <row r="5" spans="1:22" s="84" customFormat="1" ht="15" customHeight="1" x14ac:dyDescent="0.25">
      <c r="A5" s="257"/>
      <c r="B5" s="260"/>
      <c r="C5" s="267" t="s">
        <v>14</v>
      </c>
      <c r="D5" s="249" t="s">
        <v>15</v>
      </c>
      <c r="E5" s="265"/>
      <c r="F5" s="265"/>
      <c r="G5" s="265"/>
      <c r="H5" s="250"/>
      <c r="I5" s="249" t="s">
        <v>16</v>
      </c>
      <c r="J5" s="249" t="s">
        <v>17</v>
      </c>
      <c r="K5" s="250"/>
      <c r="L5" s="235" t="s">
        <v>16</v>
      </c>
      <c r="M5" s="232" t="s">
        <v>18</v>
      </c>
      <c r="N5" s="233"/>
      <c r="O5" s="233"/>
      <c r="P5" s="234"/>
      <c r="Q5" s="236"/>
      <c r="R5" s="236"/>
      <c r="S5" s="250"/>
      <c r="T5" s="176"/>
    </row>
    <row r="6" spans="1:22" s="84" customFormat="1" ht="130.5" customHeight="1" x14ac:dyDescent="0.25">
      <c r="A6" s="257"/>
      <c r="B6" s="260"/>
      <c r="C6" s="268"/>
      <c r="D6" s="250"/>
      <c r="E6" s="265"/>
      <c r="F6" s="265"/>
      <c r="G6" s="265"/>
      <c r="H6" s="251"/>
      <c r="I6" s="251"/>
      <c r="J6" s="251"/>
      <c r="K6" s="251"/>
      <c r="L6" s="237"/>
      <c r="M6" s="196" t="s">
        <v>19</v>
      </c>
      <c r="N6" s="196" t="s">
        <v>20</v>
      </c>
      <c r="O6" s="196" t="s">
        <v>21</v>
      </c>
      <c r="P6" s="196" t="s">
        <v>22</v>
      </c>
      <c r="Q6" s="237"/>
      <c r="R6" s="237"/>
      <c r="S6" s="250"/>
      <c r="T6" s="176"/>
    </row>
    <row r="7" spans="1:22" s="84" customFormat="1" x14ac:dyDescent="0.25">
      <c r="A7" s="258"/>
      <c r="B7" s="261"/>
      <c r="C7" s="269"/>
      <c r="D7" s="251"/>
      <c r="E7" s="266"/>
      <c r="F7" s="266"/>
      <c r="G7" s="266"/>
      <c r="H7" s="11" t="s">
        <v>23</v>
      </c>
      <c r="I7" s="11" t="s">
        <v>23</v>
      </c>
      <c r="J7" s="11" t="s">
        <v>23</v>
      </c>
      <c r="K7" s="11" t="s">
        <v>24</v>
      </c>
      <c r="L7" s="10" t="s">
        <v>25</v>
      </c>
      <c r="M7" s="10" t="s">
        <v>25</v>
      </c>
      <c r="N7" s="10" t="s">
        <v>25</v>
      </c>
      <c r="O7" s="10" t="s">
        <v>25</v>
      </c>
      <c r="P7" s="10" t="s">
        <v>25</v>
      </c>
      <c r="Q7" s="10" t="s">
        <v>26</v>
      </c>
      <c r="R7" s="10" t="s">
        <v>26</v>
      </c>
      <c r="S7" s="251"/>
      <c r="T7" s="176"/>
    </row>
    <row r="8" spans="1:22" s="84" customFormat="1" ht="23.25" customHeight="1" x14ac:dyDescent="0.25">
      <c r="A8" s="2">
        <v>1</v>
      </c>
      <c r="B8" s="2">
        <v>2</v>
      </c>
      <c r="C8" s="115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176"/>
    </row>
    <row r="9" spans="1:22" s="87" customFormat="1" ht="29.25" hidden="1" customHeight="1" x14ac:dyDescent="0.25">
      <c r="A9" s="41">
        <f>A11+A360+A726</f>
        <v>862</v>
      </c>
      <c r="B9" s="112" t="s">
        <v>612</v>
      </c>
      <c r="C9" s="116"/>
      <c r="D9" s="85"/>
      <c r="E9" s="86"/>
      <c r="F9" s="39"/>
      <c r="G9" s="39"/>
      <c r="H9" s="40">
        <f>H11+H360+H726</f>
        <v>3150264.5900000003</v>
      </c>
      <c r="I9" s="40">
        <f>I11+I360+I726</f>
        <v>2438511.4700000002</v>
      </c>
      <c r="J9" s="40">
        <f>J11+J360+J726</f>
        <v>2043252.05</v>
      </c>
      <c r="K9" s="40">
        <f>K11+K360+K726</f>
        <v>135722</v>
      </c>
      <c r="L9" s="37">
        <f>ROUND(L11+L360+L726,2)</f>
        <v>4374588280.7600002</v>
      </c>
      <c r="M9" s="37">
        <f>ROUND(M11+M360+M726,2)</f>
        <v>43225506.049999997</v>
      </c>
      <c r="N9" s="37">
        <f>ROUND(N11+N360+N726,2)</f>
        <v>135384063.63</v>
      </c>
      <c r="O9" s="37">
        <f>ROUND(O11+O360+O726,2)</f>
        <v>51499000.799999997</v>
      </c>
      <c r="P9" s="37">
        <f>ROUND(P11+P360+P726,2)</f>
        <v>4144479710.2800002</v>
      </c>
      <c r="Q9" s="37">
        <f>L9/I9</f>
        <v>1793.9584597319938</v>
      </c>
      <c r="R9" s="42"/>
      <c r="S9" s="39"/>
      <c r="T9" s="177"/>
    </row>
    <row r="10" spans="1:22" s="84" customFormat="1" ht="18" customHeight="1" x14ac:dyDescent="0.25">
      <c r="A10" s="252" t="s">
        <v>209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4"/>
      <c r="T10" s="176"/>
    </row>
    <row r="11" spans="1:22" s="88" customFormat="1" ht="33" hidden="1" customHeight="1" x14ac:dyDescent="0.25">
      <c r="A11" s="195">
        <f>A357</f>
        <v>303</v>
      </c>
      <c r="B11" s="205" t="s">
        <v>208</v>
      </c>
      <c r="C11" s="211"/>
      <c r="D11" s="211"/>
      <c r="E11" s="206"/>
      <c r="F11" s="43"/>
      <c r="G11" s="43"/>
      <c r="H11" s="17">
        <f>H15+H28+H33+H52+H57+H89+H103+H114+H141+H147+H157+H169+H176+H180+H188+H240+H249+H276+H289+H346+H352+H358</f>
        <v>835045.09000000008</v>
      </c>
      <c r="I11" s="17">
        <f>I15+I28+I33+I52+I57+I89+I103+I114+I141+I147+I157+I169+I176+I180+I188+I240+I249+I276+I289+I346+I352+I358</f>
        <v>673773.23000000021</v>
      </c>
      <c r="J11" s="17">
        <f>J15+J28+J33+J52+J57+J89+J103+J114+J141+J147+J157+J169+J176+J180+J188+J240+J249+J276+J289+J346+J352+J358</f>
        <v>568474.76</v>
      </c>
      <c r="K11" s="44">
        <f>K15+K28+K33+K52+K57+K89+K103+K114+K141+K147+K157+K169+K176+K180+K188+K240+K249+K276+K289+K346+K352+K358</f>
        <v>38138</v>
      </c>
      <c r="L11" s="17">
        <f>ROUND(SUM(L15+L28+L33+L52+L57+L89+L103+L114+L141+L147+L157+L169+L176+L180+L188+L240+L249+L276+L289+L346+L352+L358),2)</f>
        <v>996493362.55999994</v>
      </c>
      <c r="M11" s="194">
        <f>ROUND(SUM(M15+M28+M33+M52+M57+M89+M103+M114+M141+M147+M157+M169+M176+M180+M188+M240+M249+M276+M289+M346+M352+M358),2)</f>
        <v>35209725.659999996</v>
      </c>
      <c r="N11" s="194">
        <f>ROUND(SUM(N15+N28+N33+N52+N57+N89+N103+N114+N141+N147+N157+N169+N176+N180+N188+N240+N249+N276+N289+N346+N352+N358),2)</f>
        <v>61618451.140000001</v>
      </c>
      <c r="O11" s="194">
        <f>ROUND(SUM(O15+O28+O33+O52+O57+O89+O103+O114+O141+O147+O157+O169+O176+O180+O188+O240+O249+O276+O289+O346+O352+O358),2)</f>
        <v>24207044.350000001</v>
      </c>
      <c r="P11" s="194">
        <f>ROUND(SUM(P15+P28+P33+P52+P57+P89+P103+P114+P141+P147+P157+P169+P176+P180+P188+P240+P249+P276+P289+P346+P352+P358),2)</f>
        <v>875458141.40999997</v>
      </c>
      <c r="Q11" s="194">
        <f>L11/I11</f>
        <v>1478.9744059139891</v>
      </c>
      <c r="R11" s="45"/>
      <c r="S11" s="43"/>
      <c r="T11" s="178"/>
      <c r="U11" s="128"/>
      <c r="V11" s="128"/>
    </row>
    <row r="12" spans="1:22" s="84" customFormat="1" ht="23.25" hidden="1" customHeight="1" x14ac:dyDescent="0.25">
      <c r="A12" s="2"/>
      <c r="B12" s="129" t="s">
        <v>78</v>
      </c>
      <c r="C12" s="130"/>
      <c r="D12" s="2"/>
      <c r="E12" s="2"/>
      <c r="F12" s="2"/>
      <c r="G12" s="2"/>
      <c r="H12" s="2"/>
      <c r="I12" s="2"/>
      <c r="J12" s="2"/>
      <c r="K12" s="2"/>
      <c r="L12" s="4"/>
      <c r="M12" s="4"/>
      <c r="N12" s="4"/>
      <c r="O12" s="4"/>
      <c r="P12" s="4"/>
      <c r="Q12" s="3"/>
      <c r="R12" s="3"/>
      <c r="S12" s="2"/>
      <c r="T12" s="179"/>
      <c r="U12" s="98"/>
      <c r="V12" s="98"/>
    </row>
    <row r="13" spans="1:22" s="84" customFormat="1" ht="24" hidden="1" x14ac:dyDescent="0.25">
      <c r="A13" s="2">
        <v>1</v>
      </c>
      <c r="B13" s="9" t="s">
        <v>0</v>
      </c>
      <c r="C13" s="115">
        <v>1977</v>
      </c>
      <c r="D13" s="2">
        <v>0</v>
      </c>
      <c r="E13" s="2" t="s">
        <v>539</v>
      </c>
      <c r="F13" s="2">
        <v>5</v>
      </c>
      <c r="G13" s="2">
        <v>4</v>
      </c>
      <c r="H13" s="131">
        <v>3973</v>
      </c>
      <c r="I13" s="131">
        <v>3597</v>
      </c>
      <c r="J13" s="131">
        <v>3160</v>
      </c>
      <c r="K13" s="2">
        <v>163</v>
      </c>
      <c r="L13" s="3">
        <v>10832974.66</v>
      </c>
      <c r="M13" s="3">
        <f>ROUND(L13*3.75%,2)</f>
        <v>406236.55</v>
      </c>
      <c r="N13" s="3">
        <f>ROUND(L13*6.25%,2)</f>
        <v>677060.92</v>
      </c>
      <c r="O13" s="3">
        <v>270824.36</v>
      </c>
      <c r="P13" s="3">
        <f>L13-(M13+N13+O13)</f>
        <v>9478852.8300000001</v>
      </c>
      <c r="Q13" s="3">
        <f>L13/I13</f>
        <v>3011.669352237976</v>
      </c>
      <c r="R13" s="3">
        <v>24736.34</v>
      </c>
      <c r="S13" s="23">
        <v>42368</v>
      </c>
      <c r="T13" s="179"/>
      <c r="U13" s="98"/>
      <c r="V13" s="98"/>
    </row>
    <row r="14" spans="1:22" s="127" customFormat="1" ht="24" hidden="1" x14ac:dyDescent="0.25">
      <c r="A14" s="2">
        <v>2</v>
      </c>
      <c r="B14" s="9" t="s">
        <v>207</v>
      </c>
      <c r="C14" s="115">
        <v>1981</v>
      </c>
      <c r="D14" s="2">
        <v>0</v>
      </c>
      <c r="E14" s="2" t="s">
        <v>539</v>
      </c>
      <c r="F14" s="2">
        <v>5</v>
      </c>
      <c r="G14" s="2">
        <v>4</v>
      </c>
      <c r="H14" s="131">
        <v>4253.7</v>
      </c>
      <c r="I14" s="131">
        <v>3827.3</v>
      </c>
      <c r="J14" s="131">
        <v>3005.2</v>
      </c>
      <c r="K14" s="2">
        <v>133</v>
      </c>
      <c r="L14" s="3">
        <v>4516554.99</v>
      </c>
      <c r="M14" s="3">
        <f>ROUND(L14*3.75%,2)</f>
        <v>169370.81</v>
      </c>
      <c r="N14" s="3">
        <f>ROUND(L14*6.25%,2)</f>
        <v>282284.69</v>
      </c>
      <c r="O14" s="3">
        <f>ROUND(L14*2.5/100,2)</f>
        <v>112913.87</v>
      </c>
      <c r="P14" s="3">
        <f>L14-(M14+N14+O14)</f>
        <v>3951985.62</v>
      </c>
      <c r="Q14" s="3">
        <f>L14/I14</f>
        <v>1180.0890941394716</v>
      </c>
      <c r="R14" s="3">
        <v>24736.34</v>
      </c>
      <c r="S14" s="23">
        <v>42368</v>
      </c>
      <c r="T14" s="179"/>
    </row>
    <row r="15" spans="1:22" s="89" customFormat="1" ht="25.5" hidden="1" customHeight="1" x14ac:dyDescent="0.25">
      <c r="A15" s="27"/>
      <c r="B15" s="210" t="s">
        <v>192</v>
      </c>
      <c r="C15" s="210"/>
      <c r="D15" s="27"/>
      <c r="E15" s="27"/>
      <c r="F15" s="27"/>
      <c r="G15" s="27"/>
      <c r="H15" s="46">
        <f t="shared" ref="H15:P15" si="0">ROUND(SUM(H13:H14),2)</f>
        <v>8226.7000000000007</v>
      </c>
      <c r="I15" s="46">
        <f t="shared" si="0"/>
        <v>7424.3</v>
      </c>
      <c r="J15" s="46">
        <f t="shared" si="0"/>
        <v>6165.2</v>
      </c>
      <c r="K15" s="73">
        <f t="shared" si="0"/>
        <v>296</v>
      </c>
      <c r="L15" s="16">
        <f t="shared" si="0"/>
        <v>15349529.65</v>
      </c>
      <c r="M15" s="16">
        <f t="shared" si="0"/>
        <v>575607.36</v>
      </c>
      <c r="N15" s="16">
        <f t="shared" si="0"/>
        <v>959345.61</v>
      </c>
      <c r="O15" s="16">
        <f t="shared" si="0"/>
        <v>383738.23</v>
      </c>
      <c r="P15" s="16">
        <f t="shared" si="0"/>
        <v>13430838.449999999</v>
      </c>
      <c r="Q15" s="4">
        <f>L15/I15</f>
        <v>2067.4716336893712</v>
      </c>
      <c r="R15" s="4"/>
      <c r="S15" s="47"/>
      <c r="T15" s="180"/>
      <c r="U15" s="99"/>
      <c r="V15" s="99"/>
    </row>
    <row r="16" spans="1:22" s="84" customFormat="1" ht="30" hidden="1" customHeight="1" x14ac:dyDescent="0.25">
      <c r="A16" s="2"/>
      <c r="B16" s="204" t="s">
        <v>79</v>
      </c>
      <c r="C16" s="204"/>
      <c r="D16" s="2"/>
      <c r="E16" s="2"/>
      <c r="F16" s="2"/>
      <c r="G16" s="2"/>
      <c r="H16" s="2"/>
      <c r="I16" s="2"/>
      <c r="J16" s="2"/>
      <c r="K16" s="2"/>
      <c r="L16" s="3"/>
      <c r="M16" s="3"/>
      <c r="N16" s="3"/>
      <c r="O16" s="3"/>
      <c r="P16" s="3"/>
      <c r="Q16" s="3"/>
      <c r="R16" s="3"/>
      <c r="S16" s="2"/>
      <c r="T16" s="179"/>
      <c r="U16" s="98"/>
      <c r="V16" s="98"/>
    </row>
    <row r="17" spans="1:22" s="90" customFormat="1" ht="24" hidden="1" x14ac:dyDescent="0.25">
      <c r="A17" s="2">
        <v>3</v>
      </c>
      <c r="B17" s="9" t="s">
        <v>27</v>
      </c>
      <c r="C17" s="115">
        <v>1980</v>
      </c>
      <c r="D17" s="2">
        <v>0</v>
      </c>
      <c r="E17" s="2" t="s">
        <v>189</v>
      </c>
      <c r="F17" s="2">
        <v>2</v>
      </c>
      <c r="G17" s="2">
        <v>3</v>
      </c>
      <c r="H17" s="34">
        <v>832.6</v>
      </c>
      <c r="I17" s="34">
        <v>751.6</v>
      </c>
      <c r="J17" s="34">
        <v>485.2</v>
      </c>
      <c r="K17" s="2">
        <v>33</v>
      </c>
      <c r="L17" s="3">
        <v>1307704.3200000001</v>
      </c>
      <c r="M17" s="3">
        <v>0</v>
      </c>
      <c r="N17" s="3">
        <v>0</v>
      </c>
      <c r="O17" s="3">
        <v>0</v>
      </c>
      <c r="P17" s="3">
        <f>ROUND(L17-(M17+N17+O17),2)</f>
        <v>1307704.3200000001</v>
      </c>
      <c r="Q17" s="3">
        <f t="shared" ref="Q17:Q28" si="1">L17/I17</f>
        <v>1739.8939861628526</v>
      </c>
      <c r="R17" s="3">
        <v>9454.09</v>
      </c>
      <c r="S17" s="23">
        <v>42368</v>
      </c>
      <c r="T17" s="181"/>
      <c r="U17" s="132"/>
      <c r="V17" s="132"/>
    </row>
    <row r="18" spans="1:22" s="90" customFormat="1" ht="24" hidden="1" x14ac:dyDescent="0.25">
      <c r="A18" s="2">
        <v>4</v>
      </c>
      <c r="B18" s="9" t="s">
        <v>28</v>
      </c>
      <c r="C18" s="115">
        <v>1995</v>
      </c>
      <c r="D18" s="2">
        <v>0</v>
      </c>
      <c r="E18" s="2" t="s">
        <v>127</v>
      </c>
      <c r="F18" s="2">
        <v>2</v>
      </c>
      <c r="G18" s="2">
        <v>3</v>
      </c>
      <c r="H18" s="34">
        <v>988.25</v>
      </c>
      <c r="I18" s="34">
        <v>959.05</v>
      </c>
      <c r="J18" s="34">
        <v>605.45000000000005</v>
      </c>
      <c r="K18" s="2">
        <v>32</v>
      </c>
      <c r="L18" s="3">
        <v>1315043.26</v>
      </c>
      <c r="M18" s="3">
        <v>0</v>
      </c>
      <c r="N18" s="3">
        <f t="shared" ref="N18:N26" si="2">ROUND(L18*10%,2)</f>
        <v>131504.32999999999</v>
      </c>
      <c r="O18" s="3">
        <f t="shared" ref="O18:O26" si="3">ROUND(N18*0.25,2)</f>
        <v>32876.080000000002</v>
      </c>
      <c r="P18" s="3">
        <f t="shared" ref="P18:P27" si="4">ROUND(L18-(M18+N18+O18),2)</f>
        <v>1150662.8500000001</v>
      </c>
      <c r="Q18" s="3">
        <f t="shared" si="1"/>
        <v>1371.1936395391274</v>
      </c>
      <c r="R18" s="3">
        <v>24736.34</v>
      </c>
      <c r="S18" s="23">
        <v>42368</v>
      </c>
      <c r="T18" s="181"/>
      <c r="U18" s="132"/>
      <c r="V18" s="132"/>
    </row>
    <row r="19" spans="1:22" s="90" customFormat="1" ht="24" hidden="1" x14ac:dyDescent="0.25">
      <c r="A19" s="2">
        <v>5</v>
      </c>
      <c r="B19" s="9" t="s">
        <v>30</v>
      </c>
      <c r="C19" s="115">
        <v>1990</v>
      </c>
      <c r="D19" s="2">
        <v>0</v>
      </c>
      <c r="E19" s="2" t="s">
        <v>189</v>
      </c>
      <c r="F19" s="2">
        <v>2</v>
      </c>
      <c r="G19" s="2">
        <v>2</v>
      </c>
      <c r="H19" s="34">
        <v>539</v>
      </c>
      <c r="I19" s="34">
        <v>477.4</v>
      </c>
      <c r="J19" s="34">
        <v>193.9</v>
      </c>
      <c r="K19" s="2">
        <v>25</v>
      </c>
      <c r="L19" s="3">
        <v>166635.95000000001</v>
      </c>
      <c r="M19" s="3">
        <v>0</v>
      </c>
      <c r="N19" s="3">
        <f t="shared" si="2"/>
        <v>16663.599999999999</v>
      </c>
      <c r="O19" s="3">
        <f t="shared" si="3"/>
        <v>4165.8999999999996</v>
      </c>
      <c r="P19" s="3">
        <f t="shared" si="4"/>
        <v>145806.45000000001</v>
      </c>
      <c r="Q19" s="3">
        <f t="shared" si="1"/>
        <v>349.04891076665274</v>
      </c>
      <c r="R19" s="3">
        <v>9454.09</v>
      </c>
      <c r="S19" s="23">
        <v>42368</v>
      </c>
      <c r="T19" s="181"/>
      <c r="U19" s="132"/>
      <c r="V19" s="132"/>
    </row>
    <row r="20" spans="1:22" s="90" customFormat="1" ht="24" hidden="1" x14ac:dyDescent="0.25">
      <c r="A20" s="2">
        <v>6</v>
      </c>
      <c r="B20" s="9" t="s">
        <v>29</v>
      </c>
      <c r="C20" s="115">
        <v>1988</v>
      </c>
      <c r="D20" s="2">
        <v>0</v>
      </c>
      <c r="E20" s="2" t="s">
        <v>189</v>
      </c>
      <c r="F20" s="2">
        <v>2</v>
      </c>
      <c r="G20" s="2">
        <v>3</v>
      </c>
      <c r="H20" s="34">
        <v>823.5</v>
      </c>
      <c r="I20" s="34">
        <v>742.5</v>
      </c>
      <c r="J20" s="34">
        <v>427.9</v>
      </c>
      <c r="K20" s="2">
        <v>26</v>
      </c>
      <c r="L20" s="3">
        <v>1309082.56</v>
      </c>
      <c r="M20" s="3">
        <v>0</v>
      </c>
      <c r="N20" s="3">
        <v>0</v>
      </c>
      <c r="O20" s="3">
        <v>0</v>
      </c>
      <c r="P20" s="3">
        <f t="shared" si="4"/>
        <v>1309082.56</v>
      </c>
      <c r="Q20" s="3">
        <f t="shared" si="1"/>
        <v>1763.074154882155</v>
      </c>
      <c r="R20" s="3">
        <v>9454.09</v>
      </c>
      <c r="S20" s="23">
        <v>42368</v>
      </c>
      <c r="T20" s="181"/>
      <c r="U20" s="132"/>
      <c r="V20" s="132"/>
    </row>
    <row r="21" spans="1:22" s="91" customFormat="1" ht="23.45" hidden="1" customHeight="1" x14ac:dyDescent="0.25">
      <c r="A21" s="2">
        <v>7</v>
      </c>
      <c r="B21" s="25" t="s">
        <v>211</v>
      </c>
      <c r="C21" s="115">
        <v>1967</v>
      </c>
      <c r="D21" s="2">
        <v>0</v>
      </c>
      <c r="E21" s="2" t="s">
        <v>189</v>
      </c>
      <c r="F21" s="6">
        <v>2</v>
      </c>
      <c r="G21" s="6">
        <v>2</v>
      </c>
      <c r="H21" s="3">
        <v>526.4</v>
      </c>
      <c r="I21" s="3">
        <v>488.2</v>
      </c>
      <c r="J21" s="3">
        <v>213.6</v>
      </c>
      <c r="K21" s="6">
        <v>27</v>
      </c>
      <c r="L21" s="10">
        <v>1351568.28</v>
      </c>
      <c r="M21" s="3">
        <v>0</v>
      </c>
      <c r="N21" s="3">
        <v>135156.82</v>
      </c>
      <c r="O21" s="3">
        <f t="shared" si="3"/>
        <v>33789.21</v>
      </c>
      <c r="P21" s="3">
        <f t="shared" si="4"/>
        <v>1182622.25</v>
      </c>
      <c r="Q21" s="3">
        <f t="shared" si="1"/>
        <v>2768.4725112658748</v>
      </c>
      <c r="R21" s="3">
        <v>9454.09</v>
      </c>
      <c r="S21" s="23">
        <v>42368</v>
      </c>
      <c r="T21" s="182"/>
      <c r="U21" s="95"/>
      <c r="V21" s="95"/>
    </row>
    <row r="22" spans="1:22" s="91" customFormat="1" ht="23.45" hidden="1" customHeight="1" x14ac:dyDescent="0.25">
      <c r="A22" s="2">
        <v>8</v>
      </c>
      <c r="B22" s="25" t="s">
        <v>213</v>
      </c>
      <c r="C22" s="115">
        <v>1967</v>
      </c>
      <c r="D22" s="2">
        <v>0</v>
      </c>
      <c r="E22" s="2" t="s">
        <v>189</v>
      </c>
      <c r="F22" s="6">
        <v>2</v>
      </c>
      <c r="G22" s="6">
        <v>2</v>
      </c>
      <c r="H22" s="3">
        <v>537.4</v>
      </c>
      <c r="I22" s="3">
        <v>496.8</v>
      </c>
      <c r="J22" s="3">
        <v>323.39999999999998</v>
      </c>
      <c r="K22" s="6">
        <v>20</v>
      </c>
      <c r="L22" s="10">
        <v>1199504.22</v>
      </c>
      <c r="M22" s="3">
        <v>0</v>
      </c>
      <c r="N22" s="3">
        <v>119950.43</v>
      </c>
      <c r="O22" s="3">
        <v>29987.599999999999</v>
      </c>
      <c r="P22" s="3">
        <f t="shared" si="4"/>
        <v>1049566.19</v>
      </c>
      <c r="Q22" s="3">
        <f t="shared" si="1"/>
        <v>2414.4609903381643</v>
      </c>
      <c r="R22" s="3">
        <v>9454.09</v>
      </c>
      <c r="S22" s="23">
        <v>42368</v>
      </c>
      <c r="T22" s="182"/>
      <c r="U22" s="95"/>
      <c r="V22" s="95"/>
    </row>
    <row r="23" spans="1:22" s="91" customFormat="1" ht="23.45" hidden="1" customHeight="1" x14ac:dyDescent="0.25">
      <c r="A23" s="2">
        <v>9</v>
      </c>
      <c r="B23" s="25" t="s">
        <v>214</v>
      </c>
      <c r="C23" s="115">
        <v>1967</v>
      </c>
      <c r="D23" s="2">
        <v>0</v>
      </c>
      <c r="E23" s="2" t="s">
        <v>189</v>
      </c>
      <c r="F23" s="6">
        <v>2</v>
      </c>
      <c r="G23" s="6">
        <v>2</v>
      </c>
      <c r="H23" s="3">
        <v>533.70000000000005</v>
      </c>
      <c r="I23" s="3">
        <v>491.13</v>
      </c>
      <c r="J23" s="3">
        <v>409.03</v>
      </c>
      <c r="K23" s="6">
        <v>26</v>
      </c>
      <c r="L23" s="10">
        <v>1084175.43</v>
      </c>
      <c r="M23" s="3">
        <v>0</v>
      </c>
      <c r="N23" s="3">
        <f t="shared" si="2"/>
        <v>108417.54</v>
      </c>
      <c r="O23" s="3">
        <f t="shared" si="3"/>
        <v>27104.39</v>
      </c>
      <c r="P23" s="3">
        <f t="shared" si="4"/>
        <v>948653.5</v>
      </c>
      <c r="Q23" s="3">
        <f t="shared" si="1"/>
        <v>2207.5121250992606</v>
      </c>
      <c r="R23" s="3">
        <v>9454.09</v>
      </c>
      <c r="S23" s="23">
        <v>42368</v>
      </c>
      <c r="T23" s="182"/>
      <c r="U23" s="95"/>
      <c r="V23" s="95"/>
    </row>
    <row r="24" spans="1:22" s="91" customFormat="1" ht="23.45" hidden="1" customHeight="1" x14ac:dyDescent="0.25">
      <c r="A24" s="2">
        <v>10</v>
      </c>
      <c r="B24" s="25" t="s">
        <v>216</v>
      </c>
      <c r="C24" s="115">
        <v>1967</v>
      </c>
      <c r="D24" s="2">
        <v>0</v>
      </c>
      <c r="E24" s="2" t="s">
        <v>189</v>
      </c>
      <c r="F24" s="6">
        <v>2</v>
      </c>
      <c r="G24" s="6">
        <v>2</v>
      </c>
      <c r="H24" s="3">
        <v>544.20000000000005</v>
      </c>
      <c r="I24" s="3">
        <v>504.9</v>
      </c>
      <c r="J24" s="3">
        <v>309.5</v>
      </c>
      <c r="K24" s="6">
        <v>23</v>
      </c>
      <c r="L24" s="10">
        <v>591408.22</v>
      </c>
      <c r="M24" s="3">
        <v>0</v>
      </c>
      <c r="N24" s="3">
        <f t="shared" si="2"/>
        <v>59140.82</v>
      </c>
      <c r="O24" s="3">
        <f t="shared" si="3"/>
        <v>14785.21</v>
      </c>
      <c r="P24" s="3">
        <f t="shared" si="4"/>
        <v>517482.19</v>
      </c>
      <c r="Q24" s="3">
        <f t="shared" si="1"/>
        <v>1171.3373341255694</v>
      </c>
      <c r="R24" s="3">
        <v>9454.09</v>
      </c>
      <c r="S24" s="23">
        <v>42368</v>
      </c>
      <c r="T24" s="182"/>
      <c r="U24" s="95"/>
      <c r="V24" s="95"/>
    </row>
    <row r="25" spans="1:22" s="91" customFormat="1" ht="23.45" hidden="1" customHeight="1" x14ac:dyDescent="0.25">
      <c r="A25" s="2">
        <v>11</v>
      </c>
      <c r="B25" s="25" t="s">
        <v>217</v>
      </c>
      <c r="C25" s="115">
        <v>1968</v>
      </c>
      <c r="D25" s="2">
        <v>0</v>
      </c>
      <c r="E25" s="2" t="s">
        <v>189</v>
      </c>
      <c r="F25" s="6">
        <v>2</v>
      </c>
      <c r="G25" s="6">
        <v>2</v>
      </c>
      <c r="H25" s="3">
        <v>546.20000000000005</v>
      </c>
      <c r="I25" s="3">
        <v>508.7</v>
      </c>
      <c r="J25" s="3">
        <v>392.4</v>
      </c>
      <c r="K25" s="6">
        <v>30</v>
      </c>
      <c r="L25" s="10">
        <v>1127961.08</v>
      </c>
      <c r="M25" s="3">
        <v>0</v>
      </c>
      <c r="N25" s="3">
        <f t="shared" si="2"/>
        <v>112796.11</v>
      </c>
      <c r="O25" s="3">
        <v>28199.02</v>
      </c>
      <c r="P25" s="3">
        <f t="shared" si="4"/>
        <v>986965.95</v>
      </c>
      <c r="Q25" s="3">
        <f t="shared" si="1"/>
        <v>2217.3404364065268</v>
      </c>
      <c r="R25" s="3">
        <v>9454.09</v>
      </c>
      <c r="S25" s="23">
        <v>42368</v>
      </c>
      <c r="T25" s="182"/>
      <c r="U25" s="95"/>
      <c r="V25" s="95"/>
    </row>
    <row r="26" spans="1:22" s="91" customFormat="1" ht="23.45" hidden="1" customHeight="1" x14ac:dyDescent="0.25">
      <c r="A26" s="2">
        <v>12</v>
      </c>
      <c r="B26" s="25" t="s">
        <v>218</v>
      </c>
      <c r="C26" s="115">
        <v>1968</v>
      </c>
      <c r="D26" s="2">
        <v>0</v>
      </c>
      <c r="E26" s="2" t="s">
        <v>189</v>
      </c>
      <c r="F26" s="6">
        <v>2</v>
      </c>
      <c r="G26" s="6">
        <v>2</v>
      </c>
      <c r="H26" s="3">
        <v>544.5</v>
      </c>
      <c r="I26" s="3">
        <v>509.43</v>
      </c>
      <c r="J26" s="3">
        <v>255.7</v>
      </c>
      <c r="K26" s="6">
        <v>26</v>
      </c>
      <c r="L26" s="3">
        <v>358657.4</v>
      </c>
      <c r="M26" s="3">
        <v>0</v>
      </c>
      <c r="N26" s="3">
        <f t="shared" si="2"/>
        <v>35865.74</v>
      </c>
      <c r="O26" s="3">
        <f t="shared" si="3"/>
        <v>8966.44</v>
      </c>
      <c r="P26" s="3">
        <f t="shared" si="4"/>
        <v>313825.21999999997</v>
      </c>
      <c r="Q26" s="3">
        <f t="shared" si="1"/>
        <v>704.03666843334713</v>
      </c>
      <c r="R26" s="3">
        <v>9454.09</v>
      </c>
      <c r="S26" s="23">
        <v>42368</v>
      </c>
      <c r="T26" s="182"/>
      <c r="U26" s="95"/>
      <c r="V26" s="95"/>
    </row>
    <row r="27" spans="1:22" s="91" customFormat="1" ht="23.45" hidden="1" customHeight="1" x14ac:dyDescent="0.25">
      <c r="A27" s="2">
        <v>13</v>
      </c>
      <c r="B27" s="25" t="s">
        <v>220</v>
      </c>
      <c r="C27" s="115">
        <v>1965</v>
      </c>
      <c r="D27" s="2">
        <v>0</v>
      </c>
      <c r="E27" s="2" t="s">
        <v>189</v>
      </c>
      <c r="F27" s="6">
        <v>2</v>
      </c>
      <c r="G27" s="6">
        <v>2</v>
      </c>
      <c r="H27" s="3">
        <v>535.79999999999995</v>
      </c>
      <c r="I27" s="3">
        <v>493.1</v>
      </c>
      <c r="J27" s="3">
        <v>370.8</v>
      </c>
      <c r="K27" s="6">
        <v>31</v>
      </c>
      <c r="L27" s="10">
        <v>1160067.44</v>
      </c>
      <c r="M27" s="3">
        <v>0</v>
      </c>
      <c r="N27" s="3">
        <v>0</v>
      </c>
      <c r="O27" s="3">
        <v>0</v>
      </c>
      <c r="P27" s="3">
        <f t="shared" si="4"/>
        <v>1160067.44</v>
      </c>
      <c r="Q27" s="3">
        <f t="shared" si="1"/>
        <v>2352.6007706347596</v>
      </c>
      <c r="R27" s="3">
        <v>9454.09</v>
      </c>
      <c r="S27" s="23">
        <v>42368</v>
      </c>
      <c r="T27" s="182"/>
      <c r="U27" s="95"/>
      <c r="V27" s="95"/>
    </row>
    <row r="28" spans="1:22" s="90" customFormat="1" ht="27.75" hidden="1" customHeight="1" x14ac:dyDescent="0.25">
      <c r="A28" s="27"/>
      <c r="B28" s="212" t="s">
        <v>221</v>
      </c>
      <c r="C28" s="214"/>
      <c r="D28" s="27"/>
      <c r="E28" s="27"/>
      <c r="F28" s="27"/>
      <c r="G28" s="27"/>
      <c r="H28" s="16">
        <f t="shared" ref="H28:K28" si="5">ROUND(SUM(H17:H27),2)</f>
        <v>6951.55</v>
      </c>
      <c r="I28" s="16">
        <f t="shared" si="5"/>
        <v>6422.81</v>
      </c>
      <c r="J28" s="16">
        <f t="shared" si="5"/>
        <v>3986.88</v>
      </c>
      <c r="K28" s="16">
        <f t="shared" si="5"/>
        <v>299</v>
      </c>
      <c r="L28" s="16">
        <f>ROUND(SUM(L17:L27),2)</f>
        <v>10971808.16</v>
      </c>
      <c r="M28" s="16">
        <f t="shared" ref="M28:P28" si="6">ROUND(SUM(M17:M27),2)</f>
        <v>0</v>
      </c>
      <c r="N28" s="16">
        <f t="shared" si="6"/>
        <v>719495.39</v>
      </c>
      <c r="O28" s="16">
        <f t="shared" si="6"/>
        <v>179873.85</v>
      </c>
      <c r="P28" s="16">
        <f t="shared" si="6"/>
        <v>10072438.92</v>
      </c>
      <c r="Q28" s="4">
        <f t="shared" si="1"/>
        <v>1708.2566913858575</v>
      </c>
      <c r="R28" s="4"/>
      <c r="S28" s="27"/>
      <c r="T28" s="182"/>
      <c r="U28" s="132"/>
      <c r="V28" s="132"/>
    </row>
    <row r="29" spans="1:22" s="90" customFormat="1" ht="25.5" hidden="1" customHeight="1" x14ac:dyDescent="0.25">
      <c r="A29" s="27"/>
      <c r="B29" s="204" t="s">
        <v>199</v>
      </c>
      <c r="C29" s="204"/>
      <c r="D29" s="27"/>
      <c r="E29" s="27"/>
      <c r="F29" s="27"/>
      <c r="G29" s="27"/>
      <c r="H29" s="16"/>
      <c r="I29" s="16"/>
      <c r="J29" s="16"/>
      <c r="K29" s="27"/>
      <c r="L29" s="4"/>
      <c r="M29" s="4"/>
      <c r="N29" s="4"/>
      <c r="O29" s="4"/>
      <c r="P29" s="4"/>
      <c r="Q29" s="4"/>
      <c r="R29" s="4"/>
      <c r="S29" s="27"/>
      <c r="T29" s="182"/>
      <c r="U29" s="132"/>
      <c r="V29" s="132"/>
    </row>
    <row r="30" spans="1:22" s="31" customFormat="1" ht="24" hidden="1" x14ac:dyDescent="0.25">
      <c r="A30" s="2">
        <v>14</v>
      </c>
      <c r="B30" s="9" t="s">
        <v>197</v>
      </c>
      <c r="C30" s="115">
        <v>1968</v>
      </c>
      <c r="D30" s="2">
        <v>0</v>
      </c>
      <c r="E30" s="2" t="s">
        <v>189</v>
      </c>
      <c r="F30" s="29">
        <v>2</v>
      </c>
      <c r="G30" s="29">
        <v>1</v>
      </c>
      <c r="H30" s="30">
        <v>351.5</v>
      </c>
      <c r="I30" s="30">
        <v>351.5</v>
      </c>
      <c r="J30" s="30">
        <v>143.69999999999999</v>
      </c>
      <c r="K30" s="29">
        <v>15</v>
      </c>
      <c r="L30" s="3">
        <v>1130026.77</v>
      </c>
      <c r="M30" s="3">
        <v>0</v>
      </c>
      <c r="N30" s="3">
        <f>ROUND(L30*10%,2)</f>
        <v>113002.68</v>
      </c>
      <c r="O30" s="3">
        <f>ROUND(N30*0.25,2)</f>
        <v>28250.67</v>
      </c>
      <c r="P30" s="3">
        <f>ROUND(L30-(M30+N30+O30),2)</f>
        <v>988773.42</v>
      </c>
      <c r="Q30" s="3">
        <f>L30/I30</f>
        <v>3214.8699004267428</v>
      </c>
      <c r="R30" s="3">
        <v>9454.09</v>
      </c>
      <c r="S30" s="23">
        <v>42368</v>
      </c>
      <c r="T30" s="182"/>
    </row>
    <row r="31" spans="1:22" s="31" customFormat="1" ht="24" hidden="1" x14ac:dyDescent="0.25">
      <c r="A31" s="2">
        <v>15</v>
      </c>
      <c r="B31" s="9" t="s">
        <v>198</v>
      </c>
      <c r="C31" s="115">
        <v>1968</v>
      </c>
      <c r="D31" s="2">
        <v>0</v>
      </c>
      <c r="E31" s="2" t="s">
        <v>189</v>
      </c>
      <c r="F31" s="29">
        <v>2</v>
      </c>
      <c r="G31" s="29">
        <v>1</v>
      </c>
      <c r="H31" s="30">
        <v>352.6</v>
      </c>
      <c r="I31" s="30">
        <v>352.6</v>
      </c>
      <c r="J31" s="30">
        <v>191.8</v>
      </c>
      <c r="K31" s="29">
        <v>9</v>
      </c>
      <c r="L31" s="3">
        <v>1298347.78</v>
      </c>
      <c r="M31" s="3">
        <v>0</v>
      </c>
      <c r="N31" s="3">
        <f t="shared" ref="N31:N32" si="7">ROUND(L31*10%,2)</f>
        <v>129834.78</v>
      </c>
      <c r="O31" s="3">
        <f t="shared" ref="O31:O32" si="8">ROUND(N31*0.25,2)</f>
        <v>32458.7</v>
      </c>
      <c r="P31" s="3">
        <f t="shared" ref="P31:P32" si="9">ROUND(L31-(M31+N31+O31),2)</f>
        <v>1136054.3</v>
      </c>
      <c r="Q31" s="3">
        <f>L31/I31</f>
        <v>3682.2115144639815</v>
      </c>
      <c r="R31" s="3">
        <v>9454.09</v>
      </c>
      <c r="S31" s="23">
        <v>42368</v>
      </c>
      <c r="T31" s="182"/>
    </row>
    <row r="32" spans="1:22" s="31" customFormat="1" ht="24" hidden="1" x14ac:dyDescent="0.25">
      <c r="A32" s="2">
        <v>16</v>
      </c>
      <c r="B32" s="9" t="s">
        <v>225</v>
      </c>
      <c r="C32" s="115">
        <v>1969</v>
      </c>
      <c r="D32" s="2">
        <v>0</v>
      </c>
      <c r="E32" s="2" t="s">
        <v>189</v>
      </c>
      <c r="F32" s="29">
        <v>2</v>
      </c>
      <c r="G32" s="29">
        <v>1</v>
      </c>
      <c r="H32" s="30">
        <v>352.3</v>
      </c>
      <c r="I32" s="30">
        <v>352.3</v>
      </c>
      <c r="J32" s="30">
        <v>247.2</v>
      </c>
      <c r="K32" s="29">
        <v>15</v>
      </c>
      <c r="L32" s="3">
        <v>924371.2</v>
      </c>
      <c r="M32" s="3">
        <v>0</v>
      </c>
      <c r="N32" s="3">
        <f t="shared" si="7"/>
        <v>92437.119999999995</v>
      </c>
      <c r="O32" s="3">
        <f t="shared" si="8"/>
        <v>23109.279999999999</v>
      </c>
      <c r="P32" s="3">
        <f t="shared" si="9"/>
        <v>808824.8</v>
      </c>
      <c r="Q32" s="3">
        <f>L32/I32</f>
        <v>2623.8183366449048</v>
      </c>
      <c r="R32" s="3">
        <v>9454.09</v>
      </c>
      <c r="S32" s="23">
        <v>42368</v>
      </c>
      <c r="T32" s="182"/>
    </row>
    <row r="33" spans="1:22" s="92" customFormat="1" ht="28.5" hidden="1" customHeight="1" x14ac:dyDescent="0.25">
      <c r="A33" s="195"/>
      <c r="B33" s="218" t="s">
        <v>200</v>
      </c>
      <c r="C33" s="219"/>
      <c r="D33" s="195"/>
      <c r="E33" s="195"/>
      <c r="F33" s="59"/>
      <c r="G33" s="59"/>
      <c r="H33" s="18">
        <f>SUM(H30:H32)</f>
        <v>1056.4000000000001</v>
      </c>
      <c r="I33" s="18">
        <f>SUM(I30:I32)</f>
        <v>1056.4000000000001</v>
      </c>
      <c r="J33" s="18">
        <f>SUM(J30:J32)</f>
        <v>582.70000000000005</v>
      </c>
      <c r="K33" s="18">
        <f>SUM(K30:K32)</f>
        <v>39</v>
      </c>
      <c r="L33" s="18">
        <f>ROUND(SUM(L30:L32),2)</f>
        <v>3352745.75</v>
      </c>
      <c r="M33" s="18">
        <f>SUM(M30:M32)</f>
        <v>0</v>
      </c>
      <c r="N33" s="4">
        <f>ROUND(SUM(N30:N32),2)</f>
        <v>335274.58</v>
      </c>
      <c r="O33" s="18">
        <f>ROUND(SUM(O30:O32),2)</f>
        <v>83818.649999999994</v>
      </c>
      <c r="P33" s="18">
        <f>ROUND(SUM(P30:P32),2)</f>
        <v>2933652.52</v>
      </c>
      <c r="Q33" s="4">
        <f>L33/I33</f>
        <v>3173.7464502082544</v>
      </c>
      <c r="R33" s="37"/>
      <c r="S33" s="61"/>
      <c r="T33" s="182"/>
    </row>
    <row r="34" spans="1:22" s="84" customFormat="1" ht="27.75" hidden="1" customHeight="1" x14ac:dyDescent="0.25">
      <c r="A34" s="2"/>
      <c r="B34" s="204" t="s">
        <v>77</v>
      </c>
      <c r="C34" s="204"/>
      <c r="D34" s="2"/>
      <c r="E34" s="2"/>
      <c r="F34" s="2"/>
      <c r="G34" s="2"/>
      <c r="H34" s="2"/>
      <c r="I34" s="2"/>
      <c r="J34" s="2"/>
      <c r="K34" s="2"/>
      <c r="L34" s="3"/>
      <c r="M34" s="3"/>
      <c r="N34" s="3"/>
      <c r="O34" s="3"/>
      <c r="P34" s="3"/>
      <c r="Q34" s="3"/>
      <c r="R34" s="3"/>
      <c r="S34" s="2"/>
      <c r="T34" s="182"/>
      <c r="U34" s="98"/>
      <c r="V34" s="98"/>
    </row>
    <row r="35" spans="1:22" s="84" customFormat="1" ht="23.65" hidden="1" customHeight="1" x14ac:dyDescent="0.25">
      <c r="A35" s="2">
        <v>17</v>
      </c>
      <c r="B35" s="9" t="s">
        <v>31</v>
      </c>
      <c r="C35" s="115">
        <v>1989</v>
      </c>
      <c r="D35" s="2">
        <v>0</v>
      </c>
      <c r="E35" s="2" t="s">
        <v>416</v>
      </c>
      <c r="F35" s="2">
        <v>9</v>
      </c>
      <c r="G35" s="2">
        <v>3</v>
      </c>
      <c r="H35" s="1">
        <v>6350.3</v>
      </c>
      <c r="I35" s="1">
        <v>5853.2</v>
      </c>
      <c r="J35" s="1">
        <v>5698.3</v>
      </c>
      <c r="K35" s="2">
        <v>331</v>
      </c>
      <c r="L35" s="34">
        <v>5644312.9900000002</v>
      </c>
      <c r="M35" s="3">
        <f>ROUND(L35*3.75%,2)</f>
        <v>211661.74</v>
      </c>
      <c r="N35" s="3">
        <v>352769.57</v>
      </c>
      <c r="O35" s="3">
        <f>ROUND((M35+N35)*0.25,2)</f>
        <v>141107.82999999999</v>
      </c>
      <c r="P35" s="3">
        <f>ROUND(L35-(M35+N35+O35),2)</f>
        <v>4938773.8499999996</v>
      </c>
      <c r="Q35" s="3">
        <f t="shared" ref="Q35:Q52" si="10">L35/I35</f>
        <v>964.31234025832032</v>
      </c>
      <c r="R35" s="3">
        <v>18606.45</v>
      </c>
      <c r="S35" s="23">
        <v>42368</v>
      </c>
      <c r="T35" s="182"/>
      <c r="U35" s="98"/>
      <c r="V35" s="98"/>
    </row>
    <row r="36" spans="1:22" s="84" customFormat="1" ht="23.65" hidden="1" customHeight="1" x14ac:dyDescent="0.25">
      <c r="A36" s="2">
        <v>18</v>
      </c>
      <c r="B36" s="9" t="s">
        <v>33</v>
      </c>
      <c r="C36" s="115">
        <v>1989</v>
      </c>
      <c r="D36" s="2">
        <v>0</v>
      </c>
      <c r="E36" s="2" t="s">
        <v>416</v>
      </c>
      <c r="F36" s="2">
        <v>9</v>
      </c>
      <c r="G36" s="2">
        <v>3</v>
      </c>
      <c r="H36" s="1">
        <v>6349.4</v>
      </c>
      <c r="I36" s="1">
        <v>5845.1</v>
      </c>
      <c r="J36" s="1">
        <v>5372.6</v>
      </c>
      <c r="K36" s="2">
        <v>369</v>
      </c>
      <c r="L36" s="34">
        <v>5360644.57</v>
      </c>
      <c r="M36" s="3">
        <f t="shared" ref="M36:M49" si="11">ROUND(L36*3.75%,2)</f>
        <v>201024.17</v>
      </c>
      <c r="N36" s="3">
        <f t="shared" ref="N36:N51" si="12">ROUND(L36*6.25%,2)</f>
        <v>335040.28999999998</v>
      </c>
      <c r="O36" s="3">
        <v>134016.10999999999</v>
      </c>
      <c r="P36" s="3">
        <f t="shared" ref="P36:P51" si="13">ROUND(L36-(M36+N36+O36),2)</f>
        <v>4690564</v>
      </c>
      <c r="Q36" s="3">
        <f t="shared" si="10"/>
        <v>917.11768318762722</v>
      </c>
      <c r="R36" s="3">
        <v>18606.45</v>
      </c>
      <c r="S36" s="23">
        <v>42368</v>
      </c>
      <c r="T36" s="182"/>
      <c r="U36" s="98"/>
      <c r="V36" s="98"/>
    </row>
    <row r="37" spans="1:22" s="84" customFormat="1" ht="23.65" hidden="1" customHeight="1" x14ac:dyDescent="0.25">
      <c r="A37" s="2">
        <v>19</v>
      </c>
      <c r="B37" s="9" t="s">
        <v>34</v>
      </c>
      <c r="C37" s="115">
        <v>1989</v>
      </c>
      <c r="D37" s="2">
        <v>0</v>
      </c>
      <c r="E37" s="2" t="s">
        <v>416</v>
      </c>
      <c r="F37" s="2">
        <v>9</v>
      </c>
      <c r="G37" s="2">
        <v>3</v>
      </c>
      <c r="H37" s="1">
        <v>6287.2</v>
      </c>
      <c r="I37" s="1">
        <v>5790.1</v>
      </c>
      <c r="J37" s="1">
        <v>5455.1</v>
      </c>
      <c r="K37" s="2">
        <v>338</v>
      </c>
      <c r="L37" s="34">
        <v>5326049.33</v>
      </c>
      <c r="M37" s="3">
        <f t="shared" si="11"/>
        <v>199726.85</v>
      </c>
      <c r="N37" s="3">
        <f t="shared" si="12"/>
        <v>332878.08000000002</v>
      </c>
      <c r="O37" s="3">
        <f t="shared" ref="O37:O49" si="14">ROUND((M37+N37)*0.25,2)</f>
        <v>133151.23000000001</v>
      </c>
      <c r="P37" s="3">
        <f t="shared" si="13"/>
        <v>4660293.17</v>
      </c>
      <c r="Q37" s="3">
        <f t="shared" si="10"/>
        <v>919.85446365347741</v>
      </c>
      <c r="R37" s="3">
        <v>18606.45</v>
      </c>
      <c r="S37" s="23">
        <v>42368</v>
      </c>
      <c r="T37" s="182"/>
      <c r="U37" s="98"/>
      <c r="V37" s="98"/>
    </row>
    <row r="38" spans="1:22" s="84" customFormat="1" ht="23.65" hidden="1" customHeight="1" x14ac:dyDescent="0.25">
      <c r="A38" s="2">
        <v>20</v>
      </c>
      <c r="B38" s="9" t="s">
        <v>35</v>
      </c>
      <c r="C38" s="115">
        <v>1989</v>
      </c>
      <c r="D38" s="2">
        <v>0</v>
      </c>
      <c r="E38" s="2" t="s">
        <v>416</v>
      </c>
      <c r="F38" s="2">
        <v>9</v>
      </c>
      <c r="G38" s="2">
        <v>2</v>
      </c>
      <c r="H38" s="1">
        <v>6432.8</v>
      </c>
      <c r="I38" s="1">
        <v>4797.8</v>
      </c>
      <c r="J38" s="1">
        <v>3882</v>
      </c>
      <c r="K38" s="2">
        <v>256</v>
      </c>
      <c r="L38" s="34">
        <v>3725983.43</v>
      </c>
      <c r="M38" s="3">
        <f t="shared" si="11"/>
        <v>139724.38</v>
      </c>
      <c r="N38" s="3">
        <f t="shared" si="12"/>
        <v>232873.96</v>
      </c>
      <c r="O38" s="3">
        <v>93149.58</v>
      </c>
      <c r="P38" s="3">
        <f t="shared" si="13"/>
        <v>3260235.51</v>
      </c>
      <c r="Q38" s="3">
        <f t="shared" si="10"/>
        <v>776.60249072491558</v>
      </c>
      <c r="R38" s="3">
        <v>18606.45</v>
      </c>
      <c r="S38" s="23">
        <v>42368</v>
      </c>
      <c r="T38" s="182"/>
      <c r="U38" s="98"/>
      <c r="V38" s="98"/>
    </row>
    <row r="39" spans="1:22" s="84" customFormat="1" ht="27.75" hidden="1" customHeight="1" x14ac:dyDescent="0.25">
      <c r="A39" s="2">
        <v>21</v>
      </c>
      <c r="B39" s="9" t="s">
        <v>36</v>
      </c>
      <c r="C39" s="115">
        <v>1983</v>
      </c>
      <c r="D39" s="2">
        <v>0</v>
      </c>
      <c r="E39" s="2" t="s">
        <v>539</v>
      </c>
      <c r="F39" s="2">
        <v>2</v>
      </c>
      <c r="G39" s="2">
        <v>1</v>
      </c>
      <c r="H39" s="1">
        <v>1724</v>
      </c>
      <c r="I39" s="1">
        <v>1381.3</v>
      </c>
      <c r="J39" s="1">
        <v>35.299999999999997</v>
      </c>
      <c r="K39" s="2">
        <v>168</v>
      </c>
      <c r="L39" s="3">
        <v>5132727.03</v>
      </c>
      <c r="M39" s="3">
        <f t="shared" si="11"/>
        <v>192477.26</v>
      </c>
      <c r="N39" s="3">
        <f t="shared" si="12"/>
        <v>320795.44</v>
      </c>
      <c r="O39" s="3">
        <f t="shared" si="14"/>
        <v>128318.18</v>
      </c>
      <c r="P39" s="3">
        <f t="shared" si="13"/>
        <v>4491136.1500000004</v>
      </c>
      <c r="Q39" s="3">
        <f t="shared" si="10"/>
        <v>3715.8669586621304</v>
      </c>
      <c r="R39" s="3">
        <v>24736.34</v>
      </c>
      <c r="S39" s="23">
        <v>42368</v>
      </c>
      <c r="T39" s="182"/>
      <c r="U39" s="98"/>
      <c r="V39" s="98"/>
    </row>
    <row r="40" spans="1:22" s="84" customFormat="1" ht="31.5" hidden="1" customHeight="1" x14ac:dyDescent="0.25">
      <c r="A40" s="2">
        <v>22</v>
      </c>
      <c r="B40" s="9" t="s">
        <v>38</v>
      </c>
      <c r="C40" s="115">
        <v>1983</v>
      </c>
      <c r="D40" s="2">
        <v>0</v>
      </c>
      <c r="E40" s="2" t="s">
        <v>539</v>
      </c>
      <c r="F40" s="2">
        <v>2</v>
      </c>
      <c r="G40" s="2">
        <v>2</v>
      </c>
      <c r="H40" s="1">
        <v>635.29999999999995</v>
      </c>
      <c r="I40" s="1">
        <v>585.20000000000005</v>
      </c>
      <c r="J40" s="1">
        <v>567.29999999999995</v>
      </c>
      <c r="K40" s="2">
        <v>34</v>
      </c>
      <c r="L40" s="3">
        <v>2167014.38</v>
      </c>
      <c r="M40" s="3">
        <v>81263.05</v>
      </c>
      <c r="N40" s="3">
        <f t="shared" si="12"/>
        <v>135438.39999999999</v>
      </c>
      <c r="O40" s="3">
        <f t="shared" si="14"/>
        <v>54175.360000000001</v>
      </c>
      <c r="P40" s="3">
        <f t="shared" si="13"/>
        <v>1896137.57</v>
      </c>
      <c r="Q40" s="3">
        <f t="shared" si="10"/>
        <v>3703.0320915926172</v>
      </c>
      <c r="R40" s="3">
        <v>24736.34</v>
      </c>
      <c r="S40" s="23">
        <v>42368</v>
      </c>
      <c r="T40" s="182"/>
      <c r="U40" s="98"/>
      <c r="V40" s="98"/>
    </row>
    <row r="41" spans="1:22" s="84" customFormat="1" ht="23.65" hidden="1" customHeight="1" x14ac:dyDescent="0.25">
      <c r="A41" s="2">
        <v>23</v>
      </c>
      <c r="B41" s="9" t="s">
        <v>39</v>
      </c>
      <c r="C41" s="115">
        <v>1983</v>
      </c>
      <c r="D41" s="2">
        <v>0</v>
      </c>
      <c r="E41" s="2" t="s">
        <v>539</v>
      </c>
      <c r="F41" s="2">
        <v>2</v>
      </c>
      <c r="G41" s="2">
        <v>3</v>
      </c>
      <c r="H41" s="1">
        <v>943.5</v>
      </c>
      <c r="I41" s="1">
        <v>867.6</v>
      </c>
      <c r="J41" s="1">
        <v>691.7</v>
      </c>
      <c r="K41" s="2">
        <v>66</v>
      </c>
      <c r="L41" s="3">
        <v>2587763.36</v>
      </c>
      <c r="M41" s="3">
        <v>97041.14</v>
      </c>
      <c r="N41" s="3">
        <f t="shared" si="12"/>
        <v>161735.21</v>
      </c>
      <c r="O41" s="3">
        <v>64694.080000000002</v>
      </c>
      <c r="P41" s="3">
        <f t="shared" si="13"/>
        <v>2264292.9300000002</v>
      </c>
      <c r="Q41" s="3">
        <f t="shared" si="10"/>
        <v>2982.6686952512678</v>
      </c>
      <c r="R41" s="3">
        <v>24736.34</v>
      </c>
      <c r="S41" s="23">
        <v>42368</v>
      </c>
      <c r="T41" s="182"/>
      <c r="U41" s="98"/>
      <c r="V41" s="98"/>
    </row>
    <row r="42" spans="1:22" s="84" customFormat="1" ht="23.65" hidden="1" customHeight="1" x14ac:dyDescent="0.25">
      <c r="A42" s="2">
        <v>24</v>
      </c>
      <c r="B42" s="9" t="s">
        <v>40</v>
      </c>
      <c r="C42" s="115">
        <v>1983</v>
      </c>
      <c r="D42" s="2">
        <v>0</v>
      </c>
      <c r="E42" s="2" t="s">
        <v>539</v>
      </c>
      <c r="F42" s="2">
        <v>2</v>
      </c>
      <c r="G42" s="2">
        <v>3</v>
      </c>
      <c r="H42" s="1">
        <v>957</v>
      </c>
      <c r="I42" s="1">
        <v>881</v>
      </c>
      <c r="J42" s="1">
        <v>848.5</v>
      </c>
      <c r="K42" s="2">
        <v>66</v>
      </c>
      <c r="L42" s="3">
        <v>2617158.75</v>
      </c>
      <c r="M42" s="3">
        <f t="shared" si="11"/>
        <v>98143.45</v>
      </c>
      <c r="N42" s="3">
        <f t="shared" si="12"/>
        <v>163572.42000000001</v>
      </c>
      <c r="O42" s="3">
        <f t="shared" si="14"/>
        <v>65428.97</v>
      </c>
      <c r="P42" s="3">
        <f t="shared" si="13"/>
        <v>2290013.91</v>
      </c>
      <c r="Q42" s="3">
        <f t="shared" si="10"/>
        <v>2970.6682746878546</v>
      </c>
      <c r="R42" s="3">
        <v>24736.34</v>
      </c>
      <c r="S42" s="23">
        <v>42368</v>
      </c>
      <c r="T42" s="182"/>
      <c r="U42" s="98"/>
      <c r="V42" s="98"/>
    </row>
    <row r="43" spans="1:22" s="84" customFormat="1" ht="27.75" hidden="1" customHeight="1" x14ac:dyDescent="0.25">
      <c r="A43" s="2">
        <v>25</v>
      </c>
      <c r="B43" s="9" t="s">
        <v>41</v>
      </c>
      <c r="C43" s="115">
        <v>1983</v>
      </c>
      <c r="D43" s="2">
        <v>0</v>
      </c>
      <c r="E43" s="2" t="s">
        <v>539</v>
      </c>
      <c r="F43" s="2">
        <v>2</v>
      </c>
      <c r="G43" s="2">
        <v>3</v>
      </c>
      <c r="H43" s="1">
        <v>972.2</v>
      </c>
      <c r="I43" s="1">
        <v>886.4</v>
      </c>
      <c r="J43" s="1">
        <v>837.9</v>
      </c>
      <c r="K43" s="2">
        <v>61</v>
      </c>
      <c r="L43" s="3">
        <v>2605054.85</v>
      </c>
      <c r="M43" s="3">
        <v>97689.55</v>
      </c>
      <c r="N43" s="3">
        <f t="shared" si="12"/>
        <v>162815.93</v>
      </c>
      <c r="O43" s="3">
        <v>65126.38</v>
      </c>
      <c r="P43" s="3">
        <f t="shared" si="13"/>
        <v>2279422.9900000002</v>
      </c>
      <c r="Q43" s="3">
        <f t="shared" si="10"/>
        <v>2938.9156701263541</v>
      </c>
      <c r="R43" s="3">
        <v>24736.34</v>
      </c>
      <c r="S43" s="23">
        <v>42368</v>
      </c>
      <c r="T43" s="182"/>
      <c r="U43" s="98"/>
      <c r="V43" s="98"/>
    </row>
    <row r="44" spans="1:22" s="84" customFormat="1" ht="23.65" hidden="1" customHeight="1" x14ac:dyDescent="0.25">
      <c r="A44" s="2">
        <v>26</v>
      </c>
      <c r="B44" s="9" t="s">
        <v>42</v>
      </c>
      <c r="C44" s="115">
        <v>1983</v>
      </c>
      <c r="D44" s="2">
        <v>0</v>
      </c>
      <c r="E44" s="2" t="s">
        <v>539</v>
      </c>
      <c r="F44" s="2">
        <v>2</v>
      </c>
      <c r="G44" s="2">
        <v>2</v>
      </c>
      <c r="H44" s="1">
        <v>642.6</v>
      </c>
      <c r="I44" s="1">
        <v>592.1</v>
      </c>
      <c r="J44" s="1">
        <v>480.1</v>
      </c>
      <c r="K44" s="2">
        <v>43</v>
      </c>
      <c r="L44" s="3">
        <v>1773751.47</v>
      </c>
      <c r="M44" s="3">
        <v>66515.69</v>
      </c>
      <c r="N44" s="3">
        <v>110859.48</v>
      </c>
      <c r="O44" s="3">
        <v>44343.79</v>
      </c>
      <c r="P44" s="3">
        <f t="shared" si="13"/>
        <v>1552032.51</v>
      </c>
      <c r="Q44" s="3">
        <f t="shared" si="10"/>
        <v>2995.6957777402463</v>
      </c>
      <c r="R44" s="3">
        <v>24736.34</v>
      </c>
      <c r="S44" s="23">
        <v>42368</v>
      </c>
      <c r="T44" s="182"/>
      <c r="U44" s="98"/>
      <c r="V44" s="98"/>
    </row>
    <row r="45" spans="1:22" s="84" customFormat="1" ht="23.65" hidden="1" customHeight="1" x14ac:dyDescent="0.25">
      <c r="A45" s="2">
        <v>27</v>
      </c>
      <c r="B45" s="9" t="s">
        <v>43</v>
      </c>
      <c r="C45" s="115">
        <v>1983</v>
      </c>
      <c r="D45" s="2">
        <v>0</v>
      </c>
      <c r="E45" s="2" t="s">
        <v>539</v>
      </c>
      <c r="F45" s="2">
        <v>2</v>
      </c>
      <c r="G45" s="2">
        <v>3</v>
      </c>
      <c r="H45" s="1">
        <v>947.9</v>
      </c>
      <c r="I45" s="1">
        <v>871.1</v>
      </c>
      <c r="J45" s="1">
        <v>791</v>
      </c>
      <c r="K45" s="2">
        <v>65</v>
      </c>
      <c r="L45" s="3">
        <v>2816418.04</v>
      </c>
      <c r="M45" s="3">
        <f t="shared" si="11"/>
        <v>105615.67999999999</v>
      </c>
      <c r="N45" s="3">
        <f t="shared" si="12"/>
        <v>176026.13</v>
      </c>
      <c r="O45" s="3">
        <f t="shared" si="14"/>
        <v>70410.45</v>
      </c>
      <c r="P45" s="3">
        <f t="shared" si="13"/>
        <v>2464365.7799999998</v>
      </c>
      <c r="Q45" s="3">
        <f t="shared" si="10"/>
        <v>3233.1741935483869</v>
      </c>
      <c r="R45" s="3">
        <v>24736.34</v>
      </c>
      <c r="S45" s="23">
        <v>42368</v>
      </c>
      <c r="T45" s="182"/>
      <c r="U45" s="98"/>
      <c r="V45" s="98"/>
    </row>
    <row r="46" spans="1:22" s="127" customFormat="1" ht="23.45" hidden="1" customHeight="1" x14ac:dyDescent="0.25">
      <c r="A46" s="2">
        <v>28</v>
      </c>
      <c r="B46" s="9" t="s">
        <v>244</v>
      </c>
      <c r="C46" s="115">
        <v>1983</v>
      </c>
      <c r="D46" s="2">
        <v>0</v>
      </c>
      <c r="E46" s="2" t="s">
        <v>539</v>
      </c>
      <c r="F46" s="2">
        <v>2</v>
      </c>
      <c r="G46" s="2">
        <v>3</v>
      </c>
      <c r="H46" s="1">
        <v>960.8</v>
      </c>
      <c r="I46" s="1">
        <v>882.8</v>
      </c>
      <c r="J46" s="1">
        <v>719.4</v>
      </c>
      <c r="K46" s="2">
        <v>77</v>
      </c>
      <c r="L46" s="3">
        <v>489134.98</v>
      </c>
      <c r="M46" s="3">
        <f t="shared" si="11"/>
        <v>18342.560000000001</v>
      </c>
      <c r="N46" s="3">
        <v>30570.93</v>
      </c>
      <c r="O46" s="3">
        <v>12228.38</v>
      </c>
      <c r="P46" s="3">
        <f t="shared" si="13"/>
        <v>427993.11</v>
      </c>
      <c r="Q46" s="3">
        <f t="shared" si="10"/>
        <v>554.07224739465335</v>
      </c>
      <c r="R46" s="3">
        <v>24736.34</v>
      </c>
      <c r="S46" s="24" t="s">
        <v>233</v>
      </c>
      <c r="T46" s="182"/>
    </row>
    <row r="47" spans="1:22" s="127" customFormat="1" ht="23.45" hidden="1" customHeight="1" x14ac:dyDescent="0.25">
      <c r="A47" s="2">
        <v>29</v>
      </c>
      <c r="B47" s="9" t="s">
        <v>245</v>
      </c>
      <c r="C47" s="115">
        <v>1983</v>
      </c>
      <c r="D47" s="2">
        <v>0</v>
      </c>
      <c r="E47" s="2" t="s">
        <v>539</v>
      </c>
      <c r="F47" s="2">
        <v>2</v>
      </c>
      <c r="G47" s="2">
        <v>2</v>
      </c>
      <c r="H47" s="1">
        <v>649.4</v>
      </c>
      <c r="I47" s="1">
        <v>598.9</v>
      </c>
      <c r="J47" s="1">
        <v>550.4</v>
      </c>
      <c r="K47" s="2">
        <v>56</v>
      </c>
      <c r="L47" s="3">
        <v>2242207.92</v>
      </c>
      <c r="M47" s="3">
        <f t="shared" si="11"/>
        <v>84082.8</v>
      </c>
      <c r="N47" s="3">
        <f t="shared" si="12"/>
        <v>140138</v>
      </c>
      <c r="O47" s="3">
        <f t="shared" si="14"/>
        <v>56055.199999999997</v>
      </c>
      <c r="P47" s="3">
        <f t="shared" si="13"/>
        <v>1961931.92</v>
      </c>
      <c r="Q47" s="3">
        <f t="shared" si="10"/>
        <v>3743.8769744531642</v>
      </c>
      <c r="R47" s="3">
        <v>24736.34</v>
      </c>
      <c r="S47" s="24" t="s">
        <v>233</v>
      </c>
      <c r="T47" s="182"/>
    </row>
    <row r="48" spans="1:22" s="127" customFormat="1" ht="23.45" hidden="1" customHeight="1" x14ac:dyDescent="0.25">
      <c r="A48" s="2">
        <v>30</v>
      </c>
      <c r="B48" s="9" t="s">
        <v>246</v>
      </c>
      <c r="C48" s="115">
        <v>1983</v>
      </c>
      <c r="D48" s="2">
        <v>0</v>
      </c>
      <c r="E48" s="2" t="s">
        <v>539</v>
      </c>
      <c r="F48" s="2">
        <v>2</v>
      </c>
      <c r="G48" s="2">
        <v>3</v>
      </c>
      <c r="H48" s="1">
        <v>954.3</v>
      </c>
      <c r="I48" s="1">
        <v>878.3</v>
      </c>
      <c r="J48" s="1">
        <v>878.3</v>
      </c>
      <c r="K48" s="2">
        <v>64</v>
      </c>
      <c r="L48" s="3">
        <v>2950775.36</v>
      </c>
      <c r="M48" s="3">
        <f t="shared" si="11"/>
        <v>110654.08</v>
      </c>
      <c r="N48" s="3">
        <f t="shared" si="12"/>
        <v>184423.46</v>
      </c>
      <c r="O48" s="3">
        <f t="shared" si="14"/>
        <v>73769.39</v>
      </c>
      <c r="P48" s="3">
        <f t="shared" si="13"/>
        <v>2581928.4300000002</v>
      </c>
      <c r="Q48" s="3">
        <f t="shared" si="10"/>
        <v>3359.6440396219969</v>
      </c>
      <c r="R48" s="3">
        <v>24736.34</v>
      </c>
      <c r="S48" s="24" t="s">
        <v>233</v>
      </c>
      <c r="T48" s="182"/>
    </row>
    <row r="49" spans="1:22" s="127" customFormat="1" ht="23.45" hidden="1" customHeight="1" x14ac:dyDescent="0.25">
      <c r="A49" s="2">
        <v>31</v>
      </c>
      <c r="B49" s="9" t="s">
        <v>247</v>
      </c>
      <c r="C49" s="115">
        <v>1983</v>
      </c>
      <c r="D49" s="2">
        <v>0</v>
      </c>
      <c r="E49" s="2" t="s">
        <v>539</v>
      </c>
      <c r="F49" s="2">
        <v>2</v>
      </c>
      <c r="G49" s="2">
        <v>2</v>
      </c>
      <c r="H49" s="1">
        <v>637.20000000000005</v>
      </c>
      <c r="I49" s="1">
        <v>586.70000000000005</v>
      </c>
      <c r="J49" s="1">
        <v>520.79999999999995</v>
      </c>
      <c r="K49" s="2">
        <v>25</v>
      </c>
      <c r="L49" s="3">
        <v>2185729.84</v>
      </c>
      <c r="M49" s="3">
        <f t="shared" si="11"/>
        <v>81964.87</v>
      </c>
      <c r="N49" s="3">
        <f t="shared" si="12"/>
        <v>136608.12</v>
      </c>
      <c r="O49" s="3">
        <f t="shared" si="14"/>
        <v>54643.25</v>
      </c>
      <c r="P49" s="3">
        <f t="shared" si="13"/>
        <v>1912513.6</v>
      </c>
      <c r="Q49" s="3">
        <f t="shared" si="10"/>
        <v>3725.4641895346849</v>
      </c>
      <c r="R49" s="3">
        <v>24736.34</v>
      </c>
      <c r="S49" s="24" t="s">
        <v>233</v>
      </c>
      <c r="T49" s="182"/>
    </row>
    <row r="50" spans="1:22" s="127" customFormat="1" ht="23.45" hidden="1" customHeight="1" x14ac:dyDescent="0.25">
      <c r="A50" s="2">
        <v>32</v>
      </c>
      <c r="B50" s="9" t="s">
        <v>248</v>
      </c>
      <c r="C50" s="115">
        <v>1983</v>
      </c>
      <c r="D50" s="2">
        <v>0</v>
      </c>
      <c r="E50" s="2" t="s">
        <v>539</v>
      </c>
      <c r="F50" s="2">
        <v>2</v>
      </c>
      <c r="G50" s="2">
        <v>2</v>
      </c>
      <c r="H50" s="1">
        <v>636.6</v>
      </c>
      <c r="I50" s="1">
        <v>585.79999999999995</v>
      </c>
      <c r="J50" s="1">
        <v>519.29999999999995</v>
      </c>
      <c r="K50" s="2">
        <v>39</v>
      </c>
      <c r="L50" s="3">
        <v>2141404.1600000001</v>
      </c>
      <c r="M50" s="3">
        <v>80302.67</v>
      </c>
      <c r="N50" s="3">
        <v>133837.75</v>
      </c>
      <c r="O50" s="3">
        <v>53535.1</v>
      </c>
      <c r="P50" s="3">
        <f t="shared" si="13"/>
        <v>1873728.64</v>
      </c>
      <c r="Q50" s="3">
        <f t="shared" si="10"/>
        <v>3655.5209286445893</v>
      </c>
      <c r="R50" s="3">
        <v>24736.34</v>
      </c>
      <c r="S50" s="24" t="s">
        <v>233</v>
      </c>
      <c r="T50" s="182"/>
    </row>
    <row r="51" spans="1:22" s="127" customFormat="1" ht="23.45" hidden="1" customHeight="1" x14ac:dyDescent="0.25">
      <c r="A51" s="2">
        <v>33</v>
      </c>
      <c r="B51" s="9" t="s">
        <v>249</v>
      </c>
      <c r="C51" s="115">
        <v>1983</v>
      </c>
      <c r="D51" s="2">
        <v>0</v>
      </c>
      <c r="E51" s="2" t="s">
        <v>539</v>
      </c>
      <c r="F51" s="2">
        <v>2</v>
      </c>
      <c r="G51" s="2">
        <v>3</v>
      </c>
      <c r="H51" s="1">
        <v>932.8</v>
      </c>
      <c r="I51" s="1">
        <v>870.7</v>
      </c>
      <c r="J51" s="1">
        <v>737.1</v>
      </c>
      <c r="K51" s="2">
        <v>47</v>
      </c>
      <c r="L51" s="3">
        <v>3034421.93</v>
      </c>
      <c r="M51" s="3">
        <f>113790.83</f>
        <v>113790.83</v>
      </c>
      <c r="N51" s="3">
        <f t="shared" si="12"/>
        <v>189651.37</v>
      </c>
      <c r="O51" s="3">
        <v>75860.539999999994</v>
      </c>
      <c r="P51" s="3">
        <f t="shared" si="13"/>
        <v>2655119.19</v>
      </c>
      <c r="Q51" s="3">
        <f t="shared" si="10"/>
        <v>3485.0372458941083</v>
      </c>
      <c r="R51" s="3">
        <v>24736.34</v>
      </c>
      <c r="S51" s="24" t="s">
        <v>233</v>
      </c>
      <c r="T51" s="182"/>
    </row>
    <row r="52" spans="1:22" s="89" customFormat="1" ht="29.25" hidden="1" customHeight="1" x14ac:dyDescent="0.25">
      <c r="A52" s="27"/>
      <c r="B52" s="133" t="s">
        <v>81</v>
      </c>
      <c r="C52" s="134"/>
      <c r="D52" s="27"/>
      <c r="E52" s="27"/>
      <c r="F52" s="27"/>
      <c r="G52" s="27"/>
      <c r="H52" s="12">
        <f t="shared" ref="H52:P52" si="15">ROUND(SUM(H35:H51),2)</f>
        <v>37013.300000000003</v>
      </c>
      <c r="I52" s="12">
        <f t="shared" si="15"/>
        <v>32754.1</v>
      </c>
      <c r="J52" s="12">
        <f t="shared" si="15"/>
        <v>28585.1</v>
      </c>
      <c r="K52" s="28">
        <f t="shared" si="15"/>
        <v>2105</v>
      </c>
      <c r="L52" s="4">
        <f t="shared" si="15"/>
        <v>52800552.390000001</v>
      </c>
      <c r="M52" s="4">
        <f t="shared" si="15"/>
        <v>1980020.77</v>
      </c>
      <c r="N52" s="16">
        <f t="shared" si="15"/>
        <v>3300034.54</v>
      </c>
      <c r="O52" s="4">
        <f t="shared" si="15"/>
        <v>1320013.82</v>
      </c>
      <c r="P52" s="4">
        <f t="shared" si="15"/>
        <v>46200483.259999998</v>
      </c>
      <c r="Q52" s="4">
        <f t="shared" si="10"/>
        <v>1612.0287960896499</v>
      </c>
      <c r="R52" s="4"/>
      <c r="S52" s="48"/>
      <c r="T52" s="182"/>
      <c r="U52" s="99"/>
      <c r="V52" s="99"/>
    </row>
    <row r="53" spans="1:22" s="89" customFormat="1" ht="24.75" hidden="1" customHeight="1" x14ac:dyDescent="0.25">
      <c r="A53" s="27"/>
      <c r="B53" s="205" t="s">
        <v>572</v>
      </c>
      <c r="C53" s="206"/>
      <c r="D53" s="27"/>
      <c r="E53" s="27"/>
      <c r="F53" s="27"/>
      <c r="G53" s="27"/>
      <c r="H53" s="49"/>
      <c r="I53" s="49"/>
      <c r="J53" s="49"/>
      <c r="K53" s="49"/>
      <c r="L53" s="4"/>
      <c r="M53" s="4"/>
      <c r="N53" s="4"/>
      <c r="O53" s="4"/>
      <c r="P53" s="4"/>
      <c r="Q53" s="4"/>
      <c r="R53" s="4"/>
      <c r="S53" s="48"/>
      <c r="T53" s="182"/>
      <c r="U53" s="99"/>
      <c r="V53" s="99"/>
    </row>
    <row r="54" spans="1:22" s="93" customFormat="1" ht="23.45" hidden="1" customHeight="1" x14ac:dyDescent="0.25">
      <c r="A54" s="2">
        <v>34</v>
      </c>
      <c r="B54" s="36" t="s">
        <v>571</v>
      </c>
      <c r="C54" s="115">
        <v>1983</v>
      </c>
      <c r="D54" s="33">
        <v>0</v>
      </c>
      <c r="E54" s="2" t="s">
        <v>416</v>
      </c>
      <c r="F54" s="2">
        <v>9</v>
      </c>
      <c r="G54" s="2">
        <v>6</v>
      </c>
      <c r="H54" s="135">
        <v>14393.41</v>
      </c>
      <c r="I54" s="135">
        <v>13188.61</v>
      </c>
      <c r="J54" s="3">
        <v>13188.61</v>
      </c>
      <c r="K54" s="2">
        <v>834</v>
      </c>
      <c r="L54" s="3">
        <v>17081627.100000001</v>
      </c>
      <c r="M54" s="3">
        <v>640561.01</v>
      </c>
      <c r="N54" s="3">
        <v>1067601.7</v>
      </c>
      <c r="O54" s="3">
        <v>427040.67</v>
      </c>
      <c r="P54" s="3">
        <f>ROUND(L54-(M54+N54+O54),2)</f>
        <v>14946423.720000001</v>
      </c>
      <c r="Q54" s="3">
        <f>L54/I54</f>
        <v>1295.1802426487704</v>
      </c>
      <c r="R54" s="3">
        <v>18606.45</v>
      </c>
      <c r="S54" s="23">
        <v>42368</v>
      </c>
      <c r="T54" s="182"/>
      <c r="U54" s="127"/>
      <c r="V54" s="127"/>
    </row>
    <row r="55" spans="1:22" s="93" customFormat="1" ht="23.45" hidden="1" customHeight="1" x14ac:dyDescent="0.25">
      <c r="A55" s="2">
        <v>35</v>
      </c>
      <c r="B55" s="9" t="s">
        <v>576</v>
      </c>
      <c r="C55" s="115">
        <v>1984</v>
      </c>
      <c r="D55" s="33">
        <v>0</v>
      </c>
      <c r="E55" s="2" t="s">
        <v>416</v>
      </c>
      <c r="F55" s="2">
        <v>9</v>
      </c>
      <c r="G55" s="2">
        <v>2</v>
      </c>
      <c r="H55" s="3">
        <v>4774.8</v>
      </c>
      <c r="I55" s="3">
        <v>4161.7</v>
      </c>
      <c r="J55" s="3">
        <v>4161.7</v>
      </c>
      <c r="K55" s="2">
        <v>237</v>
      </c>
      <c r="L55" s="3">
        <v>5644709.5899999999</v>
      </c>
      <c r="M55" s="3">
        <f t="shared" ref="M55:M56" si="16">ROUND(L55*3.75%,2)</f>
        <v>211676.61</v>
      </c>
      <c r="N55" s="3">
        <f t="shared" ref="N55" si="17">ROUND(L55*6.25%,2)</f>
        <v>352794.35</v>
      </c>
      <c r="O55" s="3">
        <f t="shared" ref="O55:O56" si="18">ROUND((M55+N55)*0.25,2)</f>
        <v>141117.74</v>
      </c>
      <c r="P55" s="3">
        <f t="shared" ref="P55:P56" si="19">ROUND(L55-(M55+N55+O55),2)</f>
        <v>4939120.8899999997</v>
      </c>
      <c r="Q55" s="3">
        <f>L55/I55</f>
        <v>1356.3470673042266</v>
      </c>
      <c r="R55" s="3">
        <v>18606.45</v>
      </c>
      <c r="S55" s="23">
        <v>42369</v>
      </c>
      <c r="T55" s="182"/>
      <c r="U55" s="127"/>
      <c r="V55" s="127"/>
    </row>
    <row r="56" spans="1:22" s="93" customFormat="1" ht="23.45" hidden="1" customHeight="1" x14ac:dyDescent="0.25">
      <c r="A56" s="2">
        <v>36</v>
      </c>
      <c r="B56" s="9" t="s">
        <v>578</v>
      </c>
      <c r="C56" s="115">
        <v>1984</v>
      </c>
      <c r="D56" s="33">
        <v>0</v>
      </c>
      <c r="E56" s="2" t="s">
        <v>416</v>
      </c>
      <c r="F56" s="2">
        <v>5</v>
      </c>
      <c r="G56" s="2">
        <v>6</v>
      </c>
      <c r="H56" s="3">
        <v>7780.13</v>
      </c>
      <c r="I56" s="3">
        <v>7780.13</v>
      </c>
      <c r="J56" s="3">
        <v>5963.77</v>
      </c>
      <c r="K56" s="2">
        <v>497</v>
      </c>
      <c r="L56" s="3">
        <v>10378514.449999999</v>
      </c>
      <c r="M56" s="3">
        <f t="shared" si="16"/>
        <v>389194.29</v>
      </c>
      <c r="N56" s="3">
        <v>648657.16</v>
      </c>
      <c r="O56" s="3">
        <f t="shared" si="18"/>
        <v>259462.86</v>
      </c>
      <c r="P56" s="3">
        <f t="shared" si="19"/>
        <v>9081200.1400000006</v>
      </c>
      <c r="Q56" s="3">
        <f>L56/I56</f>
        <v>1333.9769965283356</v>
      </c>
      <c r="R56" s="3">
        <v>15577.35</v>
      </c>
      <c r="S56" s="23">
        <v>42369</v>
      </c>
      <c r="T56" s="182"/>
      <c r="U56" s="127"/>
      <c r="V56" s="127"/>
    </row>
    <row r="57" spans="1:22" s="89" customFormat="1" ht="24" hidden="1" customHeight="1" x14ac:dyDescent="0.25">
      <c r="A57" s="27"/>
      <c r="B57" s="212" t="s">
        <v>573</v>
      </c>
      <c r="C57" s="214"/>
      <c r="D57" s="27"/>
      <c r="E57" s="27"/>
      <c r="F57" s="27"/>
      <c r="G57" s="27"/>
      <c r="H57" s="4">
        <f>ROUND(SUM(H54:H56),2)</f>
        <v>26948.34</v>
      </c>
      <c r="I57" s="4">
        <f t="shared" ref="I57:P57" si="20">ROUND(SUM(I54:I56),2)</f>
        <v>25130.44</v>
      </c>
      <c r="J57" s="4">
        <f>ROUND(SUM(J54:J56),2)</f>
        <v>23314.080000000002</v>
      </c>
      <c r="K57" s="50">
        <f t="shared" si="20"/>
        <v>1568</v>
      </c>
      <c r="L57" s="4">
        <f>ROUND(SUM(L54:L56),2)</f>
        <v>33104851.140000001</v>
      </c>
      <c r="M57" s="4">
        <f t="shared" si="20"/>
        <v>1241431.9099999999</v>
      </c>
      <c r="N57" s="4">
        <f t="shared" si="20"/>
        <v>2069053.21</v>
      </c>
      <c r="O57" s="4">
        <f t="shared" si="20"/>
        <v>827621.27</v>
      </c>
      <c r="P57" s="4">
        <f t="shared" si="20"/>
        <v>28966744.75</v>
      </c>
      <c r="Q57" s="4">
        <f>L57/I57</f>
        <v>1317.3207926323614</v>
      </c>
      <c r="R57" s="4"/>
      <c r="S57" s="48"/>
      <c r="T57" s="182"/>
      <c r="U57" s="99"/>
      <c r="V57" s="99"/>
    </row>
    <row r="58" spans="1:22" s="84" customFormat="1" ht="24" hidden="1" customHeight="1" x14ac:dyDescent="0.25">
      <c r="A58" s="2"/>
      <c r="B58" s="204" t="s">
        <v>76</v>
      </c>
      <c r="C58" s="204"/>
      <c r="D58" s="2"/>
      <c r="E58" s="2"/>
      <c r="F58" s="2"/>
      <c r="G58" s="2"/>
      <c r="H58" s="2"/>
      <c r="I58" s="2"/>
      <c r="J58" s="2"/>
      <c r="K58" s="2"/>
      <c r="L58" s="3"/>
      <c r="M58" s="3"/>
      <c r="N58" s="3"/>
      <c r="O58" s="3"/>
      <c r="P58" s="3"/>
      <c r="Q58" s="3"/>
      <c r="R58" s="3"/>
      <c r="S58" s="2"/>
      <c r="T58" s="182"/>
      <c r="U58" s="98"/>
      <c r="V58" s="98"/>
    </row>
    <row r="59" spans="1:22" s="84" customFormat="1" ht="23.45" hidden="1" customHeight="1" x14ac:dyDescent="0.25">
      <c r="A59" s="2">
        <v>37</v>
      </c>
      <c r="B59" s="14" t="s">
        <v>44</v>
      </c>
      <c r="C59" s="115">
        <v>1967</v>
      </c>
      <c r="D59" s="2">
        <v>0</v>
      </c>
      <c r="E59" s="2" t="s">
        <v>539</v>
      </c>
      <c r="F59" s="2">
        <v>2</v>
      </c>
      <c r="G59" s="2">
        <v>2</v>
      </c>
      <c r="H59" s="10">
        <v>702.9</v>
      </c>
      <c r="I59" s="15">
        <v>312.5</v>
      </c>
      <c r="J59" s="2">
        <v>254</v>
      </c>
      <c r="K59" s="2">
        <v>20</v>
      </c>
      <c r="L59" s="3">
        <v>1402747.5</v>
      </c>
      <c r="M59" s="3">
        <v>52603.040000000001</v>
      </c>
      <c r="N59" s="3">
        <f t="shared" ref="N59:N88" si="21">ROUND(L59*6.25%,2)</f>
        <v>87671.72</v>
      </c>
      <c r="O59" s="3">
        <f t="shared" ref="O59:O88" si="22">ROUND((M59+N59)*0.25,2)</f>
        <v>35068.69</v>
      </c>
      <c r="P59" s="3">
        <f t="shared" ref="P59:P88" si="23">ROUND(L59-(M59+N59+O59),2)</f>
        <v>1227404.05</v>
      </c>
      <c r="Q59" s="3">
        <f t="shared" ref="Q59:Q77" si="24">L59/H59</f>
        <v>1995.6572769953052</v>
      </c>
      <c r="R59" s="3">
        <v>24736.34</v>
      </c>
      <c r="S59" s="23">
        <v>42368</v>
      </c>
      <c r="T59" s="182"/>
      <c r="U59" s="98"/>
      <c r="V59" s="98"/>
    </row>
    <row r="60" spans="1:22" s="84" customFormat="1" ht="23.45" hidden="1" customHeight="1" x14ac:dyDescent="0.25">
      <c r="A60" s="2">
        <v>38</v>
      </c>
      <c r="B60" s="14" t="s">
        <v>45</v>
      </c>
      <c r="C60" s="115">
        <v>1968</v>
      </c>
      <c r="D60" s="2">
        <v>0</v>
      </c>
      <c r="E60" s="2" t="s">
        <v>539</v>
      </c>
      <c r="F60" s="2">
        <v>2</v>
      </c>
      <c r="G60" s="2">
        <v>2</v>
      </c>
      <c r="H60" s="10">
        <v>692.1</v>
      </c>
      <c r="I60" s="15">
        <v>600.9</v>
      </c>
      <c r="J60" s="2">
        <v>494.7</v>
      </c>
      <c r="K60" s="2">
        <v>38</v>
      </c>
      <c r="L60" s="3">
        <v>1710417.81</v>
      </c>
      <c r="M60" s="3">
        <v>64140.66</v>
      </c>
      <c r="N60" s="3">
        <v>106901.12</v>
      </c>
      <c r="O60" s="3">
        <v>42760.44</v>
      </c>
      <c r="P60" s="3">
        <f t="shared" si="23"/>
        <v>1496615.59</v>
      </c>
      <c r="Q60" s="3">
        <f t="shared" si="24"/>
        <v>2471.3449068053751</v>
      </c>
      <c r="R60" s="3">
        <v>24736.34</v>
      </c>
      <c r="S60" s="23">
        <v>42368</v>
      </c>
      <c r="T60" s="182"/>
      <c r="U60" s="98"/>
      <c r="V60" s="98"/>
    </row>
    <row r="61" spans="1:22" s="84" customFormat="1" ht="23.45" hidden="1" customHeight="1" x14ac:dyDescent="0.25">
      <c r="A61" s="2">
        <v>39</v>
      </c>
      <c r="B61" s="14" t="s">
        <v>46</v>
      </c>
      <c r="C61" s="115">
        <v>1967</v>
      </c>
      <c r="D61" s="2">
        <v>0</v>
      </c>
      <c r="E61" s="2" t="s">
        <v>539</v>
      </c>
      <c r="F61" s="2">
        <v>2</v>
      </c>
      <c r="G61" s="2">
        <v>2</v>
      </c>
      <c r="H61" s="10">
        <v>698.6</v>
      </c>
      <c r="I61" s="15">
        <v>643.70000000000005</v>
      </c>
      <c r="J61" s="2">
        <v>349.1</v>
      </c>
      <c r="K61" s="2">
        <v>39</v>
      </c>
      <c r="L61" s="3">
        <v>1567943.24</v>
      </c>
      <c r="M61" s="3">
        <f t="shared" ref="M61:M87" si="25">ROUND(L61*3.75%,2)</f>
        <v>58797.87</v>
      </c>
      <c r="N61" s="3">
        <f t="shared" si="21"/>
        <v>97996.45</v>
      </c>
      <c r="O61" s="3">
        <v>39198.57</v>
      </c>
      <c r="P61" s="3">
        <f t="shared" si="23"/>
        <v>1371950.35</v>
      </c>
      <c r="Q61" s="3">
        <f t="shared" si="24"/>
        <v>2244.4077297452045</v>
      </c>
      <c r="R61" s="3">
        <v>24736.34</v>
      </c>
      <c r="S61" s="23">
        <v>42368</v>
      </c>
      <c r="T61" s="182"/>
      <c r="U61" s="98"/>
      <c r="V61" s="98"/>
    </row>
    <row r="62" spans="1:22" s="84" customFormat="1" ht="23.45" hidden="1" customHeight="1" x14ac:dyDescent="0.25">
      <c r="A62" s="2">
        <v>40</v>
      </c>
      <c r="B62" s="36" t="s">
        <v>47</v>
      </c>
      <c r="C62" s="115">
        <v>1966</v>
      </c>
      <c r="D62" s="2">
        <v>0</v>
      </c>
      <c r="E62" s="2" t="s">
        <v>539</v>
      </c>
      <c r="F62" s="2">
        <v>2</v>
      </c>
      <c r="G62" s="2">
        <v>2</v>
      </c>
      <c r="H62" s="10">
        <v>690.8</v>
      </c>
      <c r="I62" s="15">
        <v>593.9</v>
      </c>
      <c r="J62" s="2">
        <v>551.20000000000005</v>
      </c>
      <c r="K62" s="2">
        <v>36</v>
      </c>
      <c r="L62" s="3">
        <v>1662241.52</v>
      </c>
      <c r="M62" s="3">
        <v>62334.06</v>
      </c>
      <c r="N62" s="3">
        <f t="shared" si="21"/>
        <v>103890.1</v>
      </c>
      <c r="O62" s="3">
        <f t="shared" si="22"/>
        <v>41556.04</v>
      </c>
      <c r="P62" s="3">
        <f t="shared" si="23"/>
        <v>1454461.32</v>
      </c>
      <c r="Q62" s="3">
        <f t="shared" si="24"/>
        <v>2406.2558193398959</v>
      </c>
      <c r="R62" s="3">
        <v>24736.34</v>
      </c>
      <c r="S62" s="23">
        <v>42368</v>
      </c>
      <c r="T62" s="182"/>
      <c r="U62" s="98"/>
      <c r="V62" s="98"/>
    </row>
    <row r="63" spans="1:22" s="84" customFormat="1" ht="23.45" hidden="1" customHeight="1" x14ac:dyDescent="0.25">
      <c r="A63" s="2">
        <v>41</v>
      </c>
      <c r="B63" s="14" t="s">
        <v>48</v>
      </c>
      <c r="C63" s="115">
        <v>1971</v>
      </c>
      <c r="D63" s="2">
        <v>0</v>
      </c>
      <c r="E63" s="2" t="s">
        <v>189</v>
      </c>
      <c r="F63" s="2">
        <v>2</v>
      </c>
      <c r="G63" s="2">
        <v>2</v>
      </c>
      <c r="H63" s="10">
        <v>536.5</v>
      </c>
      <c r="I63" s="15">
        <v>494.8</v>
      </c>
      <c r="J63" s="2">
        <v>289.7</v>
      </c>
      <c r="K63" s="2">
        <v>34</v>
      </c>
      <c r="L63" s="3">
        <v>1441671.17</v>
      </c>
      <c r="M63" s="3">
        <f t="shared" si="25"/>
        <v>54062.67</v>
      </c>
      <c r="N63" s="3">
        <f t="shared" si="21"/>
        <v>90104.45</v>
      </c>
      <c r="O63" s="3">
        <f t="shared" si="22"/>
        <v>36041.78</v>
      </c>
      <c r="P63" s="3">
        <f t="shared" si="23"/>
        <v>1261462.27</v>
      </c>
      <c r="Q63" s="3">
        <f t="shared" si="24"/>
        <v>2687.1783224603914</v>
      </c>
      <c r="R63" s="3">
        <v>9454.09</v>
      </c>
      <c r="S63" s="23">
        <v>42368</v>
      </c>
      <c r="T63" s="182"/>
      <c r="U63" s="98"/>
      <c r="V63" s="98"/>
    </row>
    <row r="64" spans="1:22" s="84" customFormat="1" ht="23.45" hidden="1" customHeight="1" x14ac:dyDescent="0.25">
      <c r="A64" s="2">
        <v>42</v>
      </c>
      <c r="B64" s="14" t="s">
        <v>49</v>
      </c>
      <c r="C64" s="115">
        <v>1973</v>
      </c>
      <c r="D64" s="2">
        <v>0</v>
      </c>
      <c r="E64" s="2" t="s">
        <v>189</v>
      </c>
      <c r="F64" s="2">
        <v>2</v>
      </c>
      <c r="G64" s="2">
        <v>2</v>
      </c>
      <c r="H64" s="10">
        <v>546.70000000000005</v>
      </c>
      <c r="I64" s="15">
        <v>505</v>
      </c>
      <c r="J64" s="2">
        <v>388</v>
      </c>
      <c r="K64" s="2">
        <v>34</v>
      </c>
      <c r="L64" s="3">
        <v>1524834.71</v>
      </c>
      <c r="M64" s="3">
        <f t="shared" si="25"/>
        <v>57181.3</v>
      </c>
      <c r="N64" s="3">
        <f t="shared" si="21"/>
        <v>95302.17</v>
      </c>
      <c r="O64" s="3">
        <f t="shared" si="22"/>
        <v>38120.870000000003</v>
      </c>
      <c r="P64" s="3">
        <f t="shared" si="23"/>
        <v>1334230.3700000001</v>
      </c>
      <c r="Q64" s="3">
        <f t="shared" si="24"/>
        <v>2789.1617157490396</v>
      </c>
      <c r="R64" s="3">
        <v>9454.09</v>
      </c>
      <c r="S64" s="23">
        <v>42368</v>
      </c>
      <c r="T64" s="182"/>
      <c r="U64" s="98"/>
      <c r="V64" s="98"/>
    </row>
    <row r="65" spans="1:22" s="84" customFormat="1" ht="23.45" hidden="1" customHeight="1" x14ac:dyDescent="0.25">
      <c r="A65" s="2">
        <v>43</v>
      </c>
      <c r="B65" s="14" t="s">
        <v>50</v>
      </c>
      <c r="C65" s="115">
        <v>1973</v>
      </c>
      <c r="D65" s="2">
        <v>0</v>
      </c>
      <c r="E65" s="2" t="s">
        <v>189</v>
      </c>
      <c r="F65" s="2">
        <v>2</v>
      </c>
      <c r="G65" s="2">
        <v>2</v>
      </c>
      <c r="H65" s="10">
        <v>543.1</v>
      </c>
      <c r="I65" s="15">
        <v>498.6</v>
      </c>
      <c r="J65" s="2">
        <v>446.1</v>
      </c>
      <c r="K65" s="2">
        <v>37</v>
      </c>
      <c r="L65" s="3">
        <v>1457929.79</v>
      </c>
      <c r="M65" s="3">
        <f t="shared" si="25"/>
        <v>54672.37</v>
      </c>
      <c r="N65" s="3">
        <v>91120.62</v>
      </c>
      <c r="O65" s="3">
        <v>36448.239999999998</v>
      </c>
      <c r="P65" s="3">
        <f t="shared" si="23"/>
        <v>1275688.56</v>
      </c>
      <c r="Q65" s="3">
        <f t="shared" si="24"/>
        <v>2684.4591972012522</v>
      </c>
      <c r="R65" s="3">
        <v>9454.09</v>
      </c>
      <c r="S65" s="23">
        <v>42368</v>
      </c>
      <c r="T65" s="182"/>
      <c r="U65" s="98"/>
      <c r="V65" s="98"/>
    </row>
    <row r="66" spans="1:22" s="84" customFormat="1" ht="23.45" hidden="1" customHeight="1" x14ac:dyDescent="0.25">
      <c r="A66" s="2">
        <v>44</v>
      </c>
      <c r="B66" s="14" t="s">
        <v>52</v>
      </c>
      <c r="C66" s="115">
        <v>1967</v>
      </c>
      <c r="D66" s="2">
        <v>0</v>
      </c>
      <c r="E66" s="2" t="s">
        <v>539</v>
      </c>
      <c r="F66" s="2">
        <v>2</v>
      </c>
      <c r="G66" s="2">
        <v>2</v>
      </c>
      <c r="H66" s="10">
        <v>696.4</v>
      </c>
      <c r="I66" s="15">
        <v>644</v>
      </c>
      <c r="J66" s="2">
        <v>411.7</v>
      </c>
      <c r="K66" s="2">
        <v>43</v>
      </c>
      <c r="L66" s="3">
        <v>1574028.84</v>
      </c>
      <c r="M66" s="3">
        <f t="shared" si="25"/>
        <v>59026.080000000002</v>
      </c>
      <c r="N66" s="3">
        <f t="shared" si="21"/>
        <v>98376.8</v>
      </c>
      <c r="O66" s="3">
        <v>39350.730000000003</v>
      </c>
      <c r="P66" s="3">
        <f t="shared" si="23"/>
        <v>1377275.23</v>
      </c>
      <c r="Q66" s="3">
        <f t="shared" si="24"/>
        <v>2260.2367030442279</v>
      </c>
      <c r="R66" s="3">
        <v>24736.34</v>
      </c>
      <c r="S66" s="23">
        <v>42368</v>
      </c>
      <c r="T66" s="182"/>
      <c r="U66" s="98"/>
      <c r="V66" s="98"/>
    </row>
    <row r="67" spans="1:22" s="84" customFormat="1" ht="23.45" hidden="1" customHeight="1" x14ac:dyDescent="0.25">
      <c r="A67" s="2">
        <v>45</v>
      </c>
      <c r="B67" s="14" t="s">
        <v>53</v>
      </c>
      <c r="C67" s="115">
        <v>1967</v>
      </c>
      <c r="D67" s="2">
        <v>0</v>
      </c>
      <c r="E67" s="2" t="s">
        <v>539</v>
      </c>
      <c r="F67" s="2">
        <v>2</v>
      </c>
      <c r="G67" s="2">
        <v>2</v>
      </c>
      <c r="H67" s="10">
        <v>684.8</v>
      </c>
      <c r="I67" s="15">
        <v>632.79999999999995</v>
      </c>
      <c r="J67" s="2">
        <v>430.8</v>
      </c>
      <c r="K67" s="2">
        <v>37</v>
      </c>
      <c r="L67" s="3">
        <v>1577207.87</v>
      </c>
      <c r="M67" s="3">
        <f t="shared" si="25"/>
        <v>59145.3</v>
      </c>
      <c r="N67" s="3">
        <v>98575.5</v>
      </c>
      <c r="O67" s="3">
        <v>39430.19</v>
      </c>
      <c r="P67" s="3">
        <f t="shared" si="23"/>
        <v>1380056.88</v>
      </c>
      <c r="Q67" s="3">
        <f t="shared" si="24"/>
        <v>2303.1656980140192</v>
      </c>
      <c r="R67" s="3">
        <v>24736.34</v>
      </c>
      <c r="S67" s="23">
        <v>42368</v>
      </c>
      <c r="T67" s="182"/>
      <c r="U67" s="98"/>
      <c r="V67" s="98"/>
    </row>
    <row r="68" spans="1:22" s="84" customFormat="1" ht="23.45" hidden="1" customHeight="1" x14ac:dyDescent="0.25">
      <c r="A68" s="2">
        <v>46</v>
      </c>
      <c r="B68" s="14" t="s">
        <v>54</v>
      </c>
      <c r="C68" s="115">
        <v>1970</v>
      </c>
      <c r="D68" s="2">
        <v>0</v>
      </c>
      <c r="E68" s="2" t="s">
        <v>189</v>
      </c>
      <c r="F68" s="2">
        <v>2</v>
      </c>
      <c r="G68" s="2">
        <v>2</v>
      </c>
      <c r="H68" s="10">
        <v>569.9</v>
      </c>
      <c r="I68" s="15">
        <v>513.20000000000005</v>
      </c>
      <c r="J68" s="2">
        <v>299.2</v>
      </c>
      <c r="K68" s="2">
        <v>33</v>
      </c>
      <c r="L68" s="3">
        <v>1586191.76</v>
      </c>
      <c r="M68" s="3">
        <f t="shared" si="25"/>
        <v>59482.19</v>
      </c>
      <c r="N68" s="3">
        <f t="shared" si="21"/>
        <v>99136.99</v>
      </c>
      <c r="O68" s="3">
        <f t="shared" si="22"/>
        <v>39654.800000000003</v>
      </c>
      <c r="P68" s="3">
        <f t="shared" si="23"/>
        <v>1387917.78</v>
      </c>
      <c r="Q68" s="3">
        <f t="shared" si="24"/>
        <v>2783.2808562905775</v>
      </c>
      <c r="R68" s="3">
        <v>9454.09</v>
      </c>
      <c r="S68" s="23">
        <v>42368</v>
      </c>
      <c r="T68" s="182"/>
      <c r="U68" s="98"/>
      <c r="V68" s="98"/>
    </row>
    <row r="69" spans="1:22" s="84" customFormat="1" ht="23.45" hidden="1" customHeight="1" x14ac:dyDescent="0.25">
      <c r="A69" s="2">
        <v>47</v>
      </c>
      <c r="B69" s="14" t="s">
        <v>55</v>
      </c>
      <c r="C69" s="115">
        <v>1970</v>
      </c>
      <c r="D69" s="2">
        <v>0</v>
      </c>
      <c r="E69" s="2" t="s">
        <v>189</v>
      </c>
      <c r="F69" s="2">
        <v>2</v>
      </c>
      <c r="G69" s="2">
        <v>2</v>
      </c>
      <c r="H69" s="10">
        <v>551</v>
      </c>
      <c r="I69" s="15">
        <v>482</v>
      </c>
      <c r="J69" s="2">
        <v>249.4</v>
      </c>
      <c r="K69" s="2">
        <v>40</v>
      </c>
      <c r="L69" s="3">
        <v>1602127.3</v>
      </c>
      <c r="M69" s="3">
        <f t="shared" si="25"/>
        <v>60079.77</v>
      </c>
      <c r="N69" s="3">
        <f t="shared" si="21"/>
        <v>100132.96</v>
      </c>
      <c r="O69" s="3">
        <f t="shared" si="22"/>
        <v>40053.18</v>
      </c>
      <c r="P69" s="3">
        <f t="shared" si="23"/>
        <v>1401861.39</v>
      </c>
      <c r="Q69" s="3">
        <f t="shared" si="24"/>
        <v>2907.6720508166968</v>
      </c>
      <c r="R69" s="3">
        <v>9454.09</v>
      </c>
      <c r="S69" s="23">
        <v>42368</v>
      </c>
      <c r="T69" s="182"/>
      <c r="U69" s="98"/>
      <c r="V69" s="98"/>
    </row>
    <row r="70" spans="1:22" s="84" customFormat="1" ht="23.45" hidden="1" customHeight="1" x14ac:dyDescent="0.25">
      <c r="A70" s="2">
        <v>48</v>
      </c>
      <c r="B70" s="14" t="s">
        <v>56</v>
      </c>
      <c r="C70" s="115">
        <v>1971</v>
      </c>
      <c r="D70" s="2">
        <v>0</v>
      </c>
      <c r="E70" s="2" t="s">
        <v>189</v>
      </c>
      <c r="F70" s="2">
        <v>2</v>
      </c>
      <c r="G70" s="2">
        <v>2</v>
      </c>
      <c r="H70" s="10">
        <v>410.5</v>
      </c>
      <c r="I70" s="15">
        <v>370.5</v>
      </c>
      <c r="J70" s="2">
        <v>133.30000000000001</v>
      </c>
      <c r="K70" s="2">
        <v>32</v>
      </c>
      <c r="L70" s="3">
        <v>1195337.3</v>
      </c>
      <c r="M70" s="3">
        <f t="shared" si="25"/>
        <v>44825.15</v>
      </c>
      <c r="N70" s="3">
        <f t="shared" si="21"/>
        <v>74708.58</v>
      </c>
      <c r="O70" s="3">
        <f t="shared" si="22"/>
        <v>29883.43</v>
      </c>
      <c r="P70" s="3">
        <f t="shared" si="23"/>
        <v>1045920.14</v>
      </c>
      <c r="Q70" s="3">
        <f t="shared" si="24"/>
        <v>2911.9057247259443</v>
      </c>
      <c r="R70" s="3">
        <v>9454.09</v>
      </c>
      <c r="S70" s="23">
        <v>42368</v>
      </c>
      <c r="T70" s="182"/>
      <c r="U70" s="98"/>
      <c r="V70" s="98"/>
    </row>
    <row r="71" spans="1:22" s="84" customFormat="1" ht="23.45" hidden="1" customHeight="1" x14ac:dyDescent="0.25">
      <c r="A71" s="2">
        <v>49</v>
      </c>
      <c r="B71" s="14" t="s">
        <v>57</v>
      </c>
      <c r="C71" s="115">
        <v>1973</v>
      </c>
      <c r="D71" s="2">
        <v>0</v>
      </c>
      <c r="E71" s="2" t="s">
        <v>189</v>
      </c>
      <c r="F71" s="2">
        <v>2</v>
      </c>
      <c r="G71" s="2">
        <v>2</v>
      </c>
      <c r="H71" s="10">
        <v>539.9</v>
      </c>
      <c r="I71" s="15">
        <v>499.2</v>
      </c>
      <c r="J71" s="2">
        <v>303.7</v>
      </c>
      <c r="K71" s="2">
        <v>40</v>
      </c>
      <c r="L71" s="3">
        <v>1376472.79</v>
      </c>
      <c r="M71" s="3">
        <v>51617.72</v>
      </c>
      <c r="N71" s="3">
        <v>86029.54</v>
      </c>
      <c r="O71" s="3">
        <f t="shared" si="22"/>
        <v>34411.82</v>
      </c>
      <c r="P71" s="3">
        <f t="shared" si="23"/>
        <v>1204413.71</v>
      </c>
      <c r="Q71" s="3">
        <f t="shared" si="24"/>
        <v>2549.495814039637</v>
      </c>
      <c r="R71" s="3">
        <v>9454.09</v>
      </c>
      <c r="S71" s="23">
        <v>42368</v>
      </c>
      <c r="T71" s="182"/>
      <c r="U71" s="98"/>
      <c r="V71" s="98"/>
    </row>
    <row r="72" spans="1:22" s="84" customFormat="1" ht="23.45" hidden="1" customHeight="1" x14ac:dyDescent="0.25">
      <c r="A72" s="2">
        <v>50</v>
      </c>
      <c r="B72" s="14" t="s">
        <v>58</v>
      </c>
      <c r="C72" s="115">
        <v>1973</v>
      </c>
      <c r="D72" s="2">
        <v>0</v>
      </c>
      <c r="E72" s="2" t="s">
        <v>189</v>
      </c>
      <c r="F72" s="2">
        <v>2</v>
      </c>
      <c r="G72" s="2">
        <v>2</v>
      </c>
      <c r="H72" s="10">
        <v>532.70000000000005</v>
      </c>
      <c r="I72" s="15">
        <v>492.6</v>
      </c>
      <c r="J72" s="2">
        <v>348.1</v>
      </c>
      <c r="K72" s="2">
        <v>29</v>
      </c>
      <c r="L72" s="3">
        <v>1378757.24</v>
      </c>
      <c r="M72" s="3">
        <f t="shared" si="25"/>
        <v>51703.4</v>
      </c>
      <c r="N72" s="3">
        <f t="shared" si="21"/>
        <v>86172.33</v>
      </c>
      <c r="O72" s="3">
        <f t="shared" si="22"/>
        <v>34468.93</v>
      </c>
      <c r="P72" s="3">
        <f t="shared" si="23"/>
        <v>1206412.58</v>
      </c>
      <c r="Q72" s="3">
        <f t="shared" si="24"/>
        <v>2588.2433639947435</v>
      </c>
      <c r="R72" s="3">
        <v>9454.09</v>
      </c>
      <c r="S72" s="23">
        <v>42368</v>
      </c>
      <c r="T72" s="182"/>
      <c r="U72" s="98"/>
      <c r="V72" s="98"/>
    </row>
    <row r="73" spans="1:22" s="84" customFormat="1" ht="23.45" hidden="1" customHeight="1" x14ac:dyDescent="0.25">
      <c r="A73" s="2">
        <v>51</v>
      </c>
      <c r="B73" s="14" t="s">
        <v>59</v>
      </c>
      <c r="C73" s="115">
        <v>1970</v>
      </c>
      <c r="D73" s="2">
        <v>0</v>
      </c>
      <c r="E73" s="2" t="s">
        <v>189</v>
      </c>
      <c r="F73" s="2">
        <v>2</v>
      </c>
      <c r="G73" s="2">
        <v>1</v>
      </c>
      <c r="H73" s="10">
        <v>703.5</v>
      </c>
      <c r="I73" s="15">
        <v>402.9</v>
      </c>
      <c r="J73" s="2">
        <v>267.39999999999998</v>
      </c>
      <c r="K73" s="2">
        <v>98</v>
      </c>
      <c r="L73" s="3">
        <v>1229881.08</v>
      </c>
      <c r="M73" s="3">
        <f t="shared" si="25"/>
        <v>46120.54</v>
      </c>
      <c r="N73" s="3">
        <f t="shared" si="21"/>
        <v>76867.570000000007</v>
      </c>
      <c r="O73" s="3">
        <f t="shared" si="22"/>
        <v>30747.03</v>
      </c>
      <c r="P73" s="3">
        <f t="shared" si="23"/>
        <v>1076145.94</v>
      </c>
      <c r="Q73" s="3">
        <f t="shared" si="24"/>
        <v>1748.2318123667378</v>
      </c>
      <c r="R73" s="3">
        <v>9454.09</v>
      </c>
      <c r="S73" s="23">
        <v>42368</v>
      </c>
      <c r="T73" s="182"/>
      <c r="U73" s="98"/>
      <c r="V73" s="98"/>
    </row>
    <row r="74" spans="1:22" s="84" customFormat="1" ht="23.45" hidden="1" customHeight="1" x14ac:dyDescent="0.25">
      <c r="A74" s="2">
        <v>52</v>
      </c>
      <c r="B74" s="9" t="s">
        <v>60</v>
      </c>
      <c r="C74" s="115">
        <v>1973</v>
      </c>
      <c r="D74" s="2">
        <v>0</v>
      </c>
      <c r="E74" s="2" t="s">
        <v>189</v>
      </c>
      <c r="F74" s="2">
        <v>2</v>
      </c>
      <c r="G74" s="2">
        <v>2</v>
      </c>
      <c r="H74" s="10">
        <v>554.79999999999995</v>
      </c>
      <c r="I74" s="15">
        <v>504.4</v>
      </c>
      <c r="J74" s="2">
        <v>250.9</v>
      </c>
      <c r="K74" s="2">
        <v>35</v>
      </c>
      <c r="L74" s="3">
        <v>1249882.76</v>
      </c>
      <c r="M74" s="3">
        <f t="shared" si="25"/>
        <v>46870.6</v>
      </c>
      <c r="N74" s="3">
        <f t="shared" si="21"/>
        <v>78117.67</v>
      </c>
      <c r="O74" s="3">
        <f t="shared" si="22"/>
        <v>31247.07</v>
      </c>
      <c r="P74" s="3">
        <f t="shared" si="23"/>
        <v>1093647.42</v>
      </c>
      <c r="Q74" s="3">
        <f t="shared" si="24"/>
        <v>2252.8528478731077</v>
      </c>
      <c r="R74" s="3">
        <v>9454.09</v>
      </c>
      <c r="S74" s="23">
        <v>42368</v>
      </c>
      <c r="T74" s="182"/>
      <c r="U74" s="98"/>
      <c r="V74" s="98"/>
    </row>
    <row r="75" spans="1:22" s="84" customFormat="1" ht="23.45" hidden="1" customHeight="1" x14ac:dyDescent="0.25">
      <c r="A75" s="2">
        <v>53</v>
      </c>
      <c r="B75" s="14" t="s">
        <v>61</v>
      </c>
      <c r="C75" s="115">
        <v>1969</v>
      </c>
      <c r="D75" s="2">
        <v>0</v>
      </c>
      <c r="E75" s="2" t="s">
        <v>189</v>
      </c>
      <c r="F75" s="2">
        <v>2</v>
      </c>
      <c r="G75" s="2">
        <v>2</v>
      </c>
      <c r="H75" s="10">
        <v>547.79999999999995</v>
      </c>
      <c r="I75" s="15">
        <v>505.2</v>
      </c>
      <c r="J75" s="1">
        <v>473</v>
      </c>
      <c r="K75" s="2">
        <v>34</v>
      </c>
      <c r="L75" s="3">
        <v>1316181.93</v>
      </c>
      <c r="M75" s="3">
        <f t="shared" si="25"/>
        <v>49356.82</v>
      </c>
      <c r="N75" s="3">
        <f t="shared" si="21"/>
        <v>82261.37</v>
      </c>
      <c r="O75" s="3">
        <f t="shared" si="22"/>
        <v>32904.550000000003</v>
      </c>
      <c r="P75" s="3">
        <f t="shared" si="23"/>
        <v>1151659.19</v>
      </c>
      <c r="Q75" s="3">
        <f t="shared" si="24"/>
        <v>2402.668729463308</v>
      </c>
      <c r="R75" s="3">
        <v>9454.09</v>
      </c>
      <c r="S75" s="23">
        <v>42368</v>
      </c>
      <c r="T75" s="182"/>
      <c r="U75" s="98"/>
      <c r="V75" s="98"/>
    </row>
    <row r="76" spans="1:22" s="84" customFormat="1" ht="23.45" hidden="1" customHeight="1" x14ac:dyDescent="0.25">
      <c r="A76" s="2">
        <v>54</v>
      </c>
      <c r="B76" s="9" t="s">
        <v>62</v>
      </c>
      <c r="C76" s="115">
        <v>1974</v>
      </c>
      <c r="D76" s="2">
        <v>0</v>
      </c>
      <c r="E76" s="2" t="s">
        <v>189</v>
      </c>
      <c r="F76" s="2">
        <v>2</v>
      </c>
      <c r="G76" s="2">
        <v>2</v>
      </c>
      <c r="H76" s="51">
        <v>545.4</v>
      </c>
      <c r="I76" s="15">
        <v>494.7</v>
      </c>
      <c r="J76" s="2">
        <v>443.3</v>
      </c>
      <c r="K76" s="2">
        <v>38</v>
      </c>
      <c r="L76" s="3">
        <v>1198665.8500000001</v>
      </c>
      <c r="M76" s="3">
        <f t="shared" si="25"/>
        <v>44949.97</v>
      </c>
      <c r="N76" s="3">
        <f t="shared" si="21"/>
        <v>74916.62</v>
      </c>
      <c r="O76" s="3">
        <v>29966.639999999999</v>
      </c>
      <c r="P76" s="3">
        <f t="shared" si="23"/>
        <v>1048832.6200000001</v>
      </c>
      <c r="Q76" s="3">
        <f t="shared" si="24"/>
        <v>2197.7738357169051</v>
      </c>
      <c r="R76" s="3">
        <v>9454.09</v>
      </c>
      <c r="S76" s="23">
        <v>42368</v>
      </c>
      <c r="T76" s="182"/>
      <c r="U76" s="98"/>
      <c r="V76" s="98"/>
    </row>
    <row r="77" spans="1:22" s="84" customFormat="1" ht="23.45" hidden="1" customHeight="1" x14ac:dyDescent="0.25">
      <c r="A77" s="2">
        <v>55</v>
      </c>
      <c r="B77" s="36" t="s">
        <v>63</v>
      </c>
      <c r="C77" s="115">
        <v>1974</v>
      </c>
      <c r="D77" s="2">
        <v>0</v>
      </c>
      <c r="E77" s="2" t="s">
        <v>189</v>
      </c>
      <c r="F77" s="2">
        <v>2</v>
      </c>
      <c r="G77" s="2">
        <v>2</v>
      </c>
      <c r="H77" s="51">
        <v>416.2</v>
      </c>
      <c r="I77" s="15">
        <v>374.3</v>
      </c>
      <c r="J77" s="2">
        <v>308</v>
      </c>
      <c r="K77" s="2">
        <v>34</v>
      </c>
      <c r="L77" s="3">
        <v>1089735.76</v>
      </c>
      <c r="M77" s="3">
        <f t="shared" si="25"/>
        <v>40865.089999999997</v>
      </c>
      <c r="N77" s="3">
        <v>68108.479999999996</v>
      </c>
      <c r="O77" s="3">
        <f t="shared" si="22"/>
        <v>27243.39</v>
      </c>
      <c r="P77" s="3">
        <f t="shared" si="23"/>
        <v>953518.8</v>
      </c>
      <c r="Q77" s="3">
        <f t="shared" si="24"/>
        <v>2618.2983181162904</v>
      </c>
      <c r="R77" s="3">
        <v>9454.09</v>
      </c>
      <c r="S77" s="23">
        <v>42368</v>
      </c>
      <c r="T77" s="182"/>
      <c r="U77" s="98"/>
      <c r="V77" s="98"/>
    </row>
    <row r="78" spans="1:22" s="13" customFormat="1" ht="23.45" hidden="1" customHeight="1" x14ac:dyDescent="0.25">
      <c r="A78" s="2">
        <v>56</v>
      </c>
      <c r="B78" s="9" t="s">
        <v>254</v>
      </c>
      <c r="C78" s="115">
        <v>1975</v>
      </c>
      <c r="D78" s="2">
        <v>0</v>
      </c>
      <c r="E78" s="2" t="s">
        <v>189</v>
      </c>
      <c r="F78" s="2">
        <v>2</v>
      </c>
      <c r="G78" s="2">
        <v>2</v>
      </c>
      <c r="H78" s="51">
        <v>540.4</v>
      </c>
      <c r="I78" s="15">
        <v>497.4</v>
      </c>
      <c r="J78" s="2">
        <v>394.4</v>
      </c>
      <c r="K78" s="2">
        <v>35</v>
      </c>
      <c r="L78" s="10">
        <v>1512176.42</v>
      </c>
      <c r="M78" s="3">
        <f t="shared" si="25"/>
        <v>56706.62</v>
      </c>
      <c r="N78" s="3">
        <f t="shared" si="21"/>
        <v>94511.03</v>
      </c>
      <c r="O78" s="3">
        <f t="shared" si="22"/>
        <v>37804.410000000003</v>
      </c>
      <c r="P78" s="3">
        <f t="shared" si="23"/>
        <v>1323154.3600000001</v>
      </c>
      <c r="Q78" s="3">
        <f t="shared" ref="Q78:Q89" si="26">L78/I78</f>
        <v>3040.1616807398473</v>
      </c>
      <c r="R78" s="3">
        <v>9454.09</v>
      </c>
      <c r="S78" s="24" t="s">
        <v>233</v>
      </c>
      <c r="T78" s="182"/>
      <c r="U78" s="31"/>
      <c r="V78" s="31"/>
    </row>
    <row r="79" spans="1:22" s="13" customFormat="1" ht="23.45" hidden="1" customHeight="1" x14ac:dyDescent="0.25">
      <c r="A79" s="2">
        <v>57</v>
      </c>
      <c r="B79" s="9" t="s">
        <v>255</v>
      </c>
      <c r="C79" s="115">
        <v>1975</v>
      </c>
      <c r="D79" s="2">
        <v>0</v>
      </c>
      <c r="E79" s="2" t="s">
        <v>189</v>
      </c>
      <c r="F79" s="2">
        <v>2</v>
      </c>
      <c r="G79" s="2">
        <v>2</v>
      </c>
      <c r="H79" s="51">
        <v>560.1</v>
      </c>
      <c r="I79" s="15">
        <v>421.8</v>
      </c>
      <c r="J79" s="2">
        <v>178.6</v>
      </c>
      <c r="K79" s="2">
        <v>41</v>
      </c>
      <c r="L79" s="10">
        <v>1303913.49</v>
      </c>
      <c r="M79" s="3">
        <f t="shared" si="25"/>
        <v>48896.76</v>
      </c>
      <c r="N79" s="3">
        <f t="shared" si="21"/>
        <v>81494.59</v>
      </c>
      <c r="O79" s="3">
        <f t="shared" si="22"/>
        <v>32597.84</v>
      </c>
      <c r="P79" s="3">
        <f t="shared" si="23"/>
        <v>1140924.3</v>
      </c>
      <c r="Q79" s="3">
        <f t="shared" si="26"/>
        <v>3091.3074679943102</v>
      </c>
      <c r="R79" s="3">
        <v>9454.09</v>
      </c>
      <c r="S79" s="24" t="s">
        <v>233</v>
      </c>
      <c r="T79" s="182"/>
      <c r="U79" s="31"/>
      <c r="V79" s="31"/>
    </row>
    <row r="80" spans="1:22" s="13" customFormat="1" ht="23.45" hidden="1" customHeight="1" x14ac:dyDescent="0.25">
      <c r="A80" s="2">
        <v>58</v>
      </c>
      <c r="B80" s="9" t="s">
        <v>256</v>
      </c>
      <c r="C80" s="115">
        <v>1975</v>
      </c>
      <c r="D80" s="2">
        <v>0</v>
      </c>
      <c r="E80" s="2" t="s">
        <v>189</v>
      </c>
      <c r="F80" s="2">
        <v>2</v>
      </c>
      <c r="G80" s="2">
        <v>1</v>
      </c>
      <c r="H80" s="51">
        <v>459.6</v>
      </c>
      <c r="I80" s="15">
        <v>371.8</v>
      </c>
      <c r="J80" s="2">
        <v>176</v>
      </c>
      <c r="K80" s="2">
        <v>46</v>
      </c>
      <c r="L80" s="10">
        <v>1128154.6399999999</v>
      </c>
      <c r="M80" s="3">
        <f t="shared" si="25"/>
        <v>42305.8</v>
      </c>
      <c r="N80" s="3">
        <f t="shared" si="21"/>
        <v>70509.67</v>
      </c>
      <c r="O80" s="3">
        <f t="shared" si="22"/>
        <v>28203.87</v>
      </c>
      <c r="P80" s="3">
        <f t="shared" si="23"/>
        <v>987135.3</v>
      </c>
      <c r="Q80" s="3">
        <f t="shared" si="26"/>
        <v>3034.3051102743407</v>
      </c>
      <c r="R80" s="3">
        <v>9454.09</v>
      </c>
      <c r="S80" s="24" t="s">
        <v>233</v>
      </c>
      <c r="T80" s="182"/>
      <c r="U80" s="31"/>
      <c r="V80" s="31"/>
    </row>
    <row r="81" spans="1:22" s="13" customFormat="1" ht="21" hidden="1" customHeight="1" x14ac:dyDescent="0.25">
      <c r="A81" s="2">
        <v>59</v>
      </c>
      <c r="B81" s="9" t="s">
        <v>258</v>
      </c>
      <c r="C81" s="115">
        <v>1975</v>
      </c>
      <c r="D81" s="2">
        <v>0</v>
      </c>
      <c r="E81" s="2" t="s">
        <v>127</v>
      </c>
      <c r="F81" s="2">
        <v>5</v>
      </c>
      <c r="G81" s="2">
        <v>4</v>
      </c>
      <c r="H81" s="51">
        <v>2956.1</v>
      </c>
      <c r="I81" s="15">
        <v>2633.1</v>
      </c>
      <c r="J81" s="2">
        <v>2525.1</v>
      </c>
      <c r="K81" s="2">
        <v>132</v>
      </c>
      <c r="L81" s="10">
        <v>3540411.36</v>
      </c>
      <c r="M81" s="3">
        <f t="shared" si="25"/>
        <v>132765.43</v>
      </c>
      <c r="N81" s="3">
        <f t="shared" si="21"/>
        <v>221275.71</v>
      </c>
      <c r="O81" s="3">
        <f t="shared" si="22"/>
        <v>88510.29</v>
      </c>
      <c r="P81" s="3">
        <f t="shared" si="23"/>
        <v>3097859.93</v>
      </c>
      <c r="Q81" s="3">
        <f t="shared" si="26"/>
        <v>1344.5791500512703</v>
      </c>
      <c r="R81" s="3">
        <v>24736.34</v>
      </c>
      <c r="S81" s="24" t="s">
        <v>233</v>
      </c>
      <c r="T81" s="182"/>
      <c r="U81" s="31"/>
      <c r="V81" s="31"/>
    </row>
    <row r="82" spans="1:22" s="13" customFormat="1" ht="23.45" hidden="1" customHeight="1" x14ac:dyDescent="0.25">
      <c r="A82" s="2">
        <v>60</v>
      </c>
      <c r="B82" s="9" t="s">
        <v>259</v>
      </c>
      <c r="C82" s="115">
        <v>1974</v>
      </c>
      <c r="D82" s="2">
        <v>0</v>
      </c>
      <c r="E82" s="2" t="s">
        <v>127</v>
      </c>
      <c r="F82" s="2">
        <v>5</v>
      </c>
      <c r="G82" s="2">
        <v>4</v>
      </c>
      <c r="H82" s="51">
        <v>3032.4</v>
      </c>
      <c r="I82" s="15">
        <v>2732.7</v>
      </c>
      <c r="J82" s="2">
        <v>2583.6</v>
      </c>
      <c r="K82" s="2">
        <v>126</v>
      </c>
      <c r="L82" s="10">
        <v>4671963.22</v>
      </c>
      <c r="M82" s="3">
        <f t="shared" si="25"/>
        <v>175198.62</v>
      </c>
      <c r="N82" s="3">
        <f t="shared" si="21"/>
        <v>291997.7</v>
      </c>
      <c r="O82" s="3">
        <f t="shared" si="22"/>
        <v>116799.08</v>
      </c>
      <c r="P82" s="3">
        <f t="shared" si="23"/>
        <v>4087967.82</v>
      </c>
      <c r="Q82" s="3">
        <f t="shared" si="26"/>
        <v>1709.6509752259669</v>
      </c>
      <c r="R82" s="3">
        <v>24736.34</v>
      </c>
      <c r="S82" s="24" t="s">
        <v>233</v>
      </c>
      <c r="T82" s="182"/>
      <c r="U82" s="31"/>
      <c r="V82" s="31"/>
    </row>
    <row r="83" spans="1:22" s="13" customFormat="1" ht="23.45" hidden="1" customHeight="1" x14ac:dyDescent="0.25">
      <c r="A83" s="2">
        <v>61</v>
      </c>
      <c r="B83" s="9" t="s">
        <v>260</v>
      </c>
      <c r="C83" s="115">
        <v>1976</v>
      </c>
      <c r="D83" s="2">
        <v>0</v>
      </c>
      <c r="E83" s="2" t="s">
        <v>539</v>
      </c>
      <c r="F83" s="2">
        <v>5</v>
      </c>
      <c r="G83" s="2">
        <v>1</v>
      </c>
      <c r="H83" s="51">
        <v>1742.4</v>
      </c>
      <c r="I83" s="15">
        <v>1529.7</v>
      </c>
      <c r="J83" s="2">
        <v>1303.8</v>
      </c>
      <c r="K83" s="2">
        <v>106</v>
      </c>
      <c r="L83" s="10">
        <v>3920073.03</v>
      </c>
      <c r="M83" s="3">
        <f t="shared" si="25"/>
        <v>147002.74</v>
      </c>
      <c r="N83" s="3">
        <v>245004.57</v>
      </c>
      <c r="O83" s="3">
        <f t="shared" si="22"/>
        <v>98001.83</v>
      </c>
      <c r="P83" s="3">
        <f t="shared" si="23"/>
        <v>3430063.89</v>
      </c>
      <c r="Q83" s="3">
        <f t="shared" si="26"/>
        <v>2562.6417140615804</v>
      </c>
      <c r="R83" s="3">
        <v>24736.34</v>
      </c>
      <c r="S83" s="23">
        <v>42369</v>
      </c>
      <c r="T83" s="182"/>
      <c r="U83" s="31"/>
      <c r="V83" s="31"/>
    </row>
    <row r="84" spans="1:22" s="13" customFormat="1" ht="23.45" hidden="1" customHeight="1" x14ac:dyDescent="0.25">
      <c r="A84" s="2">
        <v>62</v>
      </c>
      <c r="B84" s="9" t="s">
        <v>261</v>
      </c>
      <c r="C84" s="115">
        <v>1975</v>
      </c>
      <c r="D84" s="2">
        <v>0</v>
      </c>
      <c r="E84" s="2" t="s">
        <v>189</v>
      </c>
      <c r="F84" s="2">
        <v>2</v>
      </c>
      <c r="G84" s="2">
        <v>2</v>
      </c>
      <c r="H84" s="51">
        <v>574.70000000000005</v>
      </c>
      <c r="I84" s="15">
        <v>496.7</v>
      </c>
      <c r="J84" s="2">
        <v>304.5</v>
      </c>
      <c r="K84" s="2">
        <v>25</v>
      </c>
      <c r="L84" s="10">
        <v>1427797.35</v>
      </c>
      <c r="M84" s="3">
        <f t="shared" si="25"/>
        <v>53542.400000000001</v>
      </c>
      <c r="N84" s="3">
        <f t="shared" si="21"/>
        <v>89237.33</v>
      </c>
      <c r="O84" s="3">
        <f t="shared" si="22"/>
        <v>35694.93</v>
      </c>
      <c r="P84" s="3">
        <f t="shared" si="23"/>
        <v>1249322.69</v>
      </c>
      <c r="Q84" s="3">
        <f t="shared" si="26"/>
        <v>2874.5668411516008</v>
      </c>
      <c r="R84" s="3">
        <v>9454.09</v>
      </c>
      <c r="S84" s="24" t="s">
        <v>233</v>
      </c>
      <c r="T84" s="182"/>
      <c r="U84" s="31"/>
      <c r="V84" s="31"/>
    </row>
    <row r="85" spans="1:22" s="13" customFormat="1" ht="23.45" hidden="1" customHeight="1" x14ac:dyDescent="0.25">
      <c r="A85" s="2">
        <v>63</v>
      </c>
      <c r="B85" s="9" t="s">
        <v>262</v>
      </c>
      <c r="C85" s="115">
        <v>1974</v>
      </c>
      <c r="D85" s="2">
        <v>0</v>
      </c>
      <c r="E85" s="2" t="s">
        <v>189</v>
      </c>
      <c r="F85" s="2">
        <v>2</v>
      </c>
      <c r="G85" s="2">
        <v>2</v>
      </c>
      <c r="H85" s="51">
        <v>572.9</v>
      </c>
      <c r="I85" s="15">
        <v>495.6</v>
      </c>
      <c r="J85" s="2">
        <v>439.6</v>
      </c>
      <c r="K85" s="2">
        <v>27</v>
      </c>
      <c r="L85" s="10">
        <v>1531236.19</v>
      </c>
      <c r="M85" s="3">
        <v>57421.35</v>
      </c>
      <c r="N85" s="3">
        <f t="shared" si="21"/>
        <v>95702.26</v>
      </c>
      <c r="O85" s="3">
        <v>38280.910000000003</v>
      </c>
      <c r="P85" s="3">
        <f t="shared" si="23"/>
        <v>1339831.67</v>
      </c>
      <c r="Q85" s="3">
        <f t="shared" si="26"/>
        <v>3089.6614003228406</v>
      </c>
      <c r="R85" s="3">
        <v>9454.09</v>
      </c>
      <c r="S85" s="24" t="s">
        <v>233</v>
      </c>
      <c r="T85" s="182"/>
      <c r="U85" s="31"/>
      <c r="V85" s="31"/>
    </row>
    <row r="86" spans="1:22" s="13" customFormat="1" ht="23.45" hidden="1" customHeight="1" x14ac:dyDescent="0.25">
      <c r="A86" s="2">
        <v>64</v>
      </c>
      <c r="B86" s="9" t="s">
        <v>263</v>
      </c>
      <c r="C86" s="115">
        <v>1974</v>
      </c>
      <c r="D86" s="2">
        <v>0</v>
      </c>
      <c r="E86" s="2" t="s">
        <v>189</v>
      </c>
      <c r="F86" s="2">
        <v>2</v>
      </c>
      <c r="G86" s="2">
        <v>2</v>
      </c>
      <c r="H86" s="51">
        <v>565</v>
      </c>
      <c r="I86" s="15">
        <v>515</v>
      </c>
      <c r="J86" s="2">
        <v>183.4</v>
      </c>
      <c r="K86" s="2">
        <v>30</v>
      </c>
      <c r="L86" s="10">
        <v>1531916.85</v>
      </c>
      <c r="M86" s="3">
        <f t="shared" si="25"/>
        <v>57446.879999999997</v>
      </c>
      <c r="N86" s="3">
        <f t="shared" si="21"/>
        <v>95744.8</v>
      </c>
      <c r="O86" s="3">
        <f t="shared" si="22"/>
        <v>38297.919999999998</v>
      </c>
      <c r="P86" s="3">
        <f t="shared" si="23"/>
        <v>1340427.25</v>
      </c>
      <c r="Q86" s="3">
        <f t="shared" si="26"/>
        <v>2974.5958252427185</v>
      </c>
      <c r="R86" s="3">
        <v>9454.09</v>
      </c>
      <c r="S86" s="24" t="s">
        <v>233</v>
      </c>
      <c r="T86" s="182"/>
      <c r="U86" s="31"/>
      <c r="V86" s="31"/>
    </row>
    <row r="87" spans="1:22" s="13" customFormat="1" ht="23.45" hidden="1" customHeight="1" x14ac:dyDescent="0.25">
      <c r="A87" s="2">
        <v>65</v>
      </c>
      <c r="B87" s="9" t="s">
        <v>273</v>
      </c>
      <c r="C87" s="115">
        <v>1975</v>
      </c>
      <c r="D87" s="2">
        <v>0</v>
      </c>
      <c r="E87" s="2" t="s">
        <v>189</v>
      </c>
      <c r="F87" s="2">
        <v>2</v>
      </c>
      <c r="G87" s="2">
        <v>2</v>
      </c>
      <c r="H87" s="51">
        <v>423.3</v>
      </c>
      <c r="I87" s="15">
        <v>374.4</v>
      </c>
      <c r="J87" s="2">
        <v>280.3</v>
      </c>
      <c r="K87" s="2">
        <v>34</v>
      </c>
      <c r="L87" s="10">
        <v>1034300.04</v>
      </c>
      <c r="M87" s="3">
        <f t="shared" si="25"/>
        <v>38786.25</v>
      </c>
      <c r="N87" s="3">
        <f t="shared" si="21"/>
        <v>64643.75</v>
      </c>
      <c r="O87" s="3">
        <f t="shared" si="22"/>
        <v>25857.5</v>
      </c>
      <c r="P87" s="3">
        <f t="shared" si="23"/>
        <v>905012.54</v>
      </c>
      <c r="Q87" s="3">
        <f t="shared" si="26"/>
        <v>2762.5535256410258</v>
      </c>
      <c r="R87" s="3">
        <v>9454.09</v>
      </c>
      <c r="S87" s="24" t="s">
        <v>233</v>
      </c>
      <c r="T87" s="182"/>
      <c r="U87" s="31"/>
      <c r="V87" s="31"/>
    </row>
    <row r="88" spans="1:22" s="13" customFormat="1" ht="23.45" hidden="1" customHeight="1" x14ac:dyDescent="0.25">
      <c r="A88" s="2">
        <v>66</v>
      </c>
      <c r="B88" s="9" t="s">
        <v>274</v>
      </c>
      <c r="C88" s="115">
        <v>1974</v>
      </c>
      <c r="D88" s="2">
        <v>0</v>
      </c>
      <c r="E88" s="2" t="s">
        <v>189</v>
      </c>
      <c r="F88" s="2">
        <v>2</v>
      </c>
      <c r="G88" s="2">
        <v>2</v>
      </c>
      <c r="H88" s="51">
        <v>422.5</v>
      </c>
      <c r="I88" s="15">
        <v>375.2</v>
      </c>
      <c r="J88" s="2">
        <v>229.7</v>
      </c>
      <c r="K88" s="2">
        <v>28</v>
      </c>
      <c r="L88" s="10">
        <v>1051877.77</v>
      </c>
      <c r="M88" s="3">
        <v>39445.410000000003</v>
      </c>
      <c r="N88" s="3">
        <f t="shared" si="21"/>
        <v>65742.36</v>
      </c>
      <c r="O88" s="3">
        <f t="shared" si="22"/>
        <v>26296.94</v>
      </c>
      <c r="P88" s="3">
        <f t="shared" si="23"/>
        <v>920393.06</v>
      </c>
      <c r="Q88" s="3">
        <f t="shared" si="26"/>
        <v>2803.5121801705759</v>
      </c>
      <c r="R88" s="3">
        <v>9454.09</v>
      </c>
      <c r="S88" s="24" t="s">
        <v>233</v>
      </c>
      <c r="T88" s="182"/>
      <c r="U88" s="31"/>
      <c r="V88" s="31"/>
    </row>
    <row r="89" spans="1:22" s="84" customFormat="1" ht="23.45" hidden="1" customHeight="1" x14ac:dyDescent="0.25">
      <c r="A89" s="27"/>
      <c r="B89" s="212" t="s">
        <v>80</v>
      </c>
      <c r="C89" s="214"/>
      <c r="D89" s="27"/>
      <c r="E89" s="27"/>
      <c r="F89" s="27"/>
      <c r="G89" s="27"/>
      <c r="H89" s="19">
        <f>SUM(H59:H88)</f>
        <v>23013.000000000004</v>
      </c>
      <c r="I89" s="19">
        <f>SUM(I59:I88)</f>
        <v>20008.599999999999</v>
      </c>
      <c r="J89" s="19">
        <f>SUM(J59:J88)</f>
        <v>15290.599999999999</v>
      </c>
      <c r="K89" s="136">
        <f>SUM(K59:K88)</f>
        <v>1361</v>
      </c>
      <c r="L89" s="19">
        <f>ROUND(SUM(L59:L88),2)</f>
        <v>49796076.579999998</v>
      </c>
      <c r="M89" s="19">
        <f>ROUND(SUM(M59:M88),2)</f>
        <v>1867352.86</v>
      </c>
      <c r="N89" s="19">
        <f>ROUND(SUM(N59:N88),2)</f>
        <v>3112254.81</v>
      </c>
      <c r="O89" s="19">
        <f>ROUND(SUM(O59:O88),2)</f>
        <v>1244901.9099999999</v>
      </c>
      <c r="P89" s="19">
        <f>ROUND(SUM(P59:P88),2)</f>
        <v>43571567</v>
      </c>
      <c r="Q89" s="4">
        <f t="shared" si="26"/>
        <v>2488.7336735203862</v>
      </c>
      <c r="R89" s="4"/>
      <c r="S89" s="47"/>
      <c r="T89" s="182"/>
      <c r="U89" s="98"/>
      <c r="V89" s="98"/>
    </row>
    <row r="90" spans="1:22" s="84" customFormat="1" ht="23.45" customHeight="1" x14ac:dyDescent="0.25">
      <c r="A90" s="52"/>
      <c r="B90" s="205" t="s">
        <v>582</v>
      </c>
      <c r="C90" s="206"/>
      <c r="D90" s="27"/>
      <c r="E90" s="52"/>
      <c r="F90" s="27"/>
      <c r="G90" s="27"/>
      <c r="H90" s="19"/>
      <c r="I90" s="19"/>
      <c r="J90" s="19"/>
      <c r="K90" s="136"/>
      <c r="L90" s="4"/>
      <c r="M90" s="53"/>
      <c r="N90" s="53"/>
      <c r="O90" s="53"/>
      <c r="P90" s="53"/>
      <c r="Q90" s="53"/>
      <c r="R90" s="4"/>
      <c r="S90" s="47"/>
      <c r="T90" s="182"/>
      <c r="U90" s="98"/>
      <c r="V90" s="98"/>
    </row>
    <row r="91" spans="1:22" s="13" customFormat="1" ht="23.45" customHeight="1" x14ac:dyDescent="0.25">
      <c r="A91" s="137">
        <v>67</v>
      </c>
      <c r="B91" s="138" t="s">
        <v>706</v>
      </c>
      <c r="C91" s="117">
        <v>1968</v>
      </c>
      <c r="D91" s="2">
        <v>0</v>
      </c>
      <c r="E91" s="2" t="s">
        <v>416</v>
      </c>
      <c r="F91" s="54">
        <v>5</v>
      </c>
      <c r="G91" s="54">
        <v>4</v>
      </c>
      <c r="H91" s="20">
        <v>3359.2</v>
      </c>
      <c r="I91" s="20">
        <v>2845.7</v>
      </c>
      <c r="J91" s="20">
        <v>2632.25</v>
      </c>
      <c r="K91" s="54">
        <v>169</v>
      </c>
      <c r="L91" s="3">
        <v>361586.06</v>
      </c>
      <c r="M91" s="20">
        <f t="shared" ref="M91:M102" si="27">ROUND(L91*3.75%,2)</f>
        <v>13559.48</v>
      </c>
      <c r="N91" s="20">
        <f t="shared" ref="N91:N101" si="28">ROUND(L91*6.25%,2)</f>
        <v>22599.13</v>
      </c>
      <c r="O91" s="20">
        <f t="shared" ref="O91:O102" si="29">ROUND((M91+N91)*0.25,2)</f>
        <v>9039.65</v>
      </c>
      <c r="P91" s="20">
        <f t="shared" ref="P91:P102" si="30">ROUND(L91-(M91+N91+O91),2)</f>
        <v>316387.8</v>
      </c>
      <c r="Q91" s="20">
        <f t="shared" ref="Q91:Q103" si="31">L91/I91</f>
        <v>127.06401236954001</v>
      </c>
      <c r="R91" s="3">
        <v>15577.35</v>
      </c>
      <c r="S91" s="23">
        <v>42368</v>
      </c>
      <c r="T91" s="182"/>
      <c r="U91" s="31"/>
      <c r="V91" s="31"/>
    </row>
    <row r="92" spans="1:22" s="13" customFormat="1" ht="23.45" customHeight="1" x14ac:dyDescent="0.25">
      <c r="A92" s="137">
        <v>68</v>
      </c>
      <c r="B92" s="36" t="s">
        <v>707</v>
      </c>
      <c r="C92" s="115">
        <v>1989</v>
      </c>
      <c r="D92" s="2">
        <v>0</v>
      </c>
      <c r="E92" s="2" t="s">
        <v>416</v>
      </c>
      <c r="F92" s="2">
        <v>9</v>
      </c>
      <c r="G92" s="2">
        <v>1</v>
      </c>
      <c r="H92" s="3">
        <v>1746.9</v>
      </c>
      <c r="I92" s="3">
        <v>1746.9</v>
      </c>
      <c r="J92" s="3">
        <v>1746.9</v>
      </c>
      <c r="K92" s="2">
        <v>93</v>
      </c>
      <c r="L92" s="3">
        <v>1867797.53</v>
      </c>
      <c r="M92" s="20">
        <v>70042.399999999994</v>
      </c>
      <c r="N92" s="20">
        <v>116737.34</v>
      </c>
      <c r="O92" s="20">
        <f t="shared" si="29"/>
        <v>46694.94</v>
      </c>
      <c r="P92" s="20">
        <f t="shared" si="30"/>
        <v>1634322.85</v>
      </c>
      <c r="Q92" s="20">
        <f t="shared" si="31"/>
        <v>1069.2068979334822</v>
      </c>
      <c r="R92" s="3">
        <v>18606.45</v>
      </c>
      <c r="S92" s="23">
        <v>42368</v>
      </c>
      <c r="T92" s="182"/>
      <c r="U92" s="31"/>
      <c r="V92" s="31"/>
    </row>
    <row r="93" spans="1:22" s="13" customFormat="1" ht="23.45" customHeight="1" x14ac:dyDescent="0.25">
      <c r="A93" s="137">
        <v>69</v>
      </c>
      <c r="B93" s="36" t="s">
        <v>708</v>
      </c>
      <c r="C93" s="115">
        <v>1988</v>
      </c>
      <c r="D93" s="2">
        <v>0</v>
      </c>
      <c r="E93" s="2" t="s">
        <v>416</v>
      </c>
      <c r="F93" s="2">
        <v>9</v>
      </c>
      <c r="G93" s="2">
        <v>1</v>
      </c>
      <c r="H93" s="3">
        <v>1741.8</v>
      </c>
      <c r="I93" s="3">
        <v>1741.8</v>
      </c>
      <c r="J93" s="3">
        <v>1663.8</v>
      </c>
      <c r="K93" s="2">
        <v>92</v>
      </c>
      <c r="L93" s="3">
        <v>1869489.65</v>
      </c>
      <c r="M93" s="20">
        <f t="shared" si="27"/>
        <v>70105.86</v>
      </c>
      <c r="N93" s="20">
        <f t="shared" si="28"/>
        <v>116843.1</v>
      </c>
      <c r="O93" s="20">
        <f t="shared" si="29"/>
        <v>46737.24</v>
      </c>
      <c r="P93" s="20">
        <f t="shared" si="30"/>
        <v>1635803.45</v>
      </c>
      <c r="Q93" s="20">
        <f t="shared" si="31"/>
        <v>1073.3090194052129</v>
      </c>
      <c r="R93" s="3">
        <v>18606.45</v>
      </c>
      <c r="S93" s="23">
        <v>42368</v>
      </c>
      <c r="T93" s="182"/>
      <c r="U93" s="31"/>
      <c r="V93" s="31"/>
    </row>
    <row r="94" spans="1:22" s="13" customFormat="1" ht="23.45" customHeight="1" x14ac:dyDescent="0.25">
      <c r="A94" s="137">
        <v>70</v>
      </c>
      <c r="B94" s="36" t="s">
        <v>579</v>
      </c>
      <c r="C94" s="115">
        <v>1989</v>
      </c>
      <c r="D94" s="2">
        <v>0</v>
      </c>
      <c r="E94" s="2" t="s">
        <v>416</v>
      </c>
      <c r="F94" s="2">
        <v>9</v>
      </c>
      <c r="G94" s="2">
        <v>1</v>
      </c>
      <c r="H94" s="3">
        <v>1745.4</v>
      </c>
      <c r="I94" s="3">
        <v>1745.4</v>
      </c>
      <c r="J94" s="3">
        <v>1628.9</v>
      </c>
      <c r="K94" s="2">
        <v>78</v>
      </c>
      <c r="L94" s="3">
        <v>1867578.05</v>
      </c>
      <c r="M94" s="20">
        <v>70034.17</v>
      </c>
      <c r="N94" s="20">
        <f t="shared" si="28"/>
        <v>116723.63</v>
      </c>
      <c r="O94" s="20">
        <f t="shared" si="29"/>
        <v>46689.45</v>
      </c>
      <c r="P94" s="20">
        <f t="shared" si="30"/>
        <v>1634130.8</v>
      </c>
      <c r="Q94" s="20">
        <f t="shared" si="31"/>
        <v>1070.0000286467284</v>
      </c>
      <c r="R94" s="3">
        <v>18606.45</v>
      </c>
      <c r="S94" s="23">
        <v>42368</v>
      </c>
      <c r="T94" s="182"/>
      <c r="U94" s="31"/>
      <c r="V94" s="31"/>
    </row>
    <row r="95" spans="1:22" s="13" customFormat="1" ht="23.45" customHeight="1" x14ac:dyDescent="0.25">
      <c r="A95" s="137">
        <v>71</v>
      </c>
      <c r="B95" s="36" t="s">
        <v>580</v>
      </c>
      <c r="C95" s="115">
        <v>1970</v>
      </c>
      <c r="D95" s="2">
        <v>0</v>
      </c>
      <c r="E95" s="2" t="s">
        <v>539</v>
      </c>
      <c r="F95" s="2">
        <v>5</v>
      </c>
      <c r="G95" s="2">
        <v>6</v>
      </c>
      <c r="H95" s="3">
        <v>4886.3</v>
      </c>
      <c r="I95" s="3">
        <v>4886.3</v>
      </c>
      <c r="J95" s="3">
        <v>4638.1000000000004</v>
      </c>
      <c r="K95" s="2">
        <v>222</v>
      </c>
      <c r="L95" s="3">
        <v>462559.11</v>
      </c>
      <c r="M95" s="20">
        <f t="shared" si="27"/>
        <v>17345.97</v>
      </c>
      <c r="N95" s="20">
        <f t="shared" si="28"/>
        <v>28909.94</v>
      </c>
      <c r="O95" s="20">
        <f t="shared" si="29"/>
        <v>11563.98</v>
      </c>
      <c r="P95" s="20">
        <f t="shared" si="30"/>
        <v>404739.22</v>
      </c>
      <c r="Q95" s="20">
        <f t="shared" si="31"/>
        <v>94.664492560833338</v>
      </c>
      <c r="R95" s="3">
        <v>24736.34</v>
      </c>
      <c r="S95" s="23">
        <v>42368</v>
      </c>
      <c r="T95" s="182"/>
      <c r="U95" s="31"/>
      <c r="V95" s="31"/>
    </row>
    <row r="96" spans="1:22" s="13" customFormat="1" ht="23.45" customHeight="1" x14ac:dyDescent="0.25">
      <c r="A96" s="137">
        <v>72</v>
      </c>
      <c r="B96" s="36" t="s">
        <v>581</v>
      </c>
      <c r="C96" s="115">
        <v>1985</v>
      </c>
      <c r="D96" s="2">
        <v>0</v>
      </c>
      <c r="E96" s="2" t="s">
        <v>539</v>
      </c>
      <c r="F96" s="2">
        <v>8</v>
      </c>
      <c r="G96" s="2">
        <v>2</v>
      </c>
      <c r="H96" s="3">
        <v>3501.6</v>
      </c>
      <c r="I96" s="3">
        <v>3421.3</v>
      </c>
      <c r="J96" s="3">
        <v>3056.9</v>
      </c>
      <c r="K96" s="2">
        <v>114</v>
      </c>
      <c r="L96" s="3">
        <v>1869515.61</v>
      </c>
      <c r="M96" s="20">
        <v>70106.83</v>
      </c>
      <c r="N96" s="20">
        <v>116844.72</v>
      </c>
      <c r="O96" s="20">
        <f t="shared" si="29"/>
        <v>46737.89</v>
      </c>
      <c r="P96" s="20">
        <f t="shared" si="30"/>
        <v>1635826.17</v>
      </c>
      <c r="Q96" s="20">
        <f t="shared" si="31"/>
        <v>546.43428229035749</v>
      </c>
      <c r="R96" s="3">
        <v>25690.240000000002</v>
      </c>
      <c r="S96" s="23">
        <v>42368</v>
      </c>
      <c r="T96" s="182"/>
      <c r="U96" s="31"/>
      <c r="V96" s="31"/>
    </row>
    <row r="97" spans="1:22" s="13" customFormat="1" ht="23.45" customHeight="1" x14ac:dyDescent="0.25">
      <c r="A97" s="137">
        <v>73</v>
      </c>
      <c r="B97" s="36" t="s">
        <v>584</v>
      </c>
      <c r="C97" s="115">
        <v>1985</v>
      </c>
      <c r="D97" s="2">
        <v>0</v>
      </c>
      <c r="E97" s="2" t="s">
        <v>416</v>
      </c>
      <c r="F97" s="2">
        <v>9</v>
      </c>
      <c r="G97" s="2">
        <v>2</v>
      </c>
      <c r="H97" s="3">
        <v>4193.2</v>
      </c>
      <c r="I97" s="3">
        <v>4193.2</v>
      </c>
      <c r="J97" s="3">
        <f>H97-50.1</f>
        <v>4143.0999999999995</v>
      </c>
      <c r="K97" s="2">
        <v>243</v>
      </c>
      <c r="L97" s="3">
        <v>3807128.99</v>
      </c>
      <c r="M97" s="20">
        <f t="shared" si="27"/>
        <v>142767.34</v>
      </c>
      <c r="N97" s="20">
        <f t="shared" si="28"/>
        <v>237945.56</v>
      </c>
      <c r="O97" s="20">
        <f t="shared" si="29"/>
        <v>95178.23</v>
      </c>
      <c r="P97" s="20">
        <f t="shared" si="30"/>
        <v>3331237.86</v>
      </c>
      <c r="Q97" s="20">
        <f t="shared" si="31"/>
        <v>907.92926404655168</v>
      </c>
      <c r="R97" s="3">
        <v>18606.45</v>
      </c>
      <c r="S97" s="23">
        <v>42368</v>
      </c>
      <c r="T97" s="182"/>
      <c r="U97" s="31"/>
      <c r="V97" s="31"/>
    </row>
    <row r="98" spans="1:22" s="13" customFormat="1" ht="23.45" customHeight="1" x14ac:dyDescent="0.25">
      <c r="A98" s="137">
        <v>74</v>
      </c>
      <c r="B98" s="36" t="s">
        <v>585</v>
      </c>
      <c r="C98" s="115">
        <v>1987</v>
      </c>
      <c r="D98" s="2">
        <v>0</v>
      </c>
      <c r="E98" s="2" t="s">
        <v>416</v>
      </c>
      <c r="F98" s="2">
        <v>9</v>
      </c>
      <c r="G98" s="2">
        <v>2</v>
      </c>
      <c r="H98" s="3">
        <v>4196</v>
      </c>
      <c r="I98" s="3">
        <v>4196</v>
      </c>
      <c r="J98" s="3">
        <f>H98-74.7</f>
        <v>4121.3</v>
      </c>
      <c r="K98" s="2">
        <v>189</v>
      </c>
      <c r="L98" s="3">
        <v>3807296.59</v>
      </c>
      <c r="M98" s="20">
        <f t="shared" si="27"/>
        <v>142773.62</v>
      </c>
      <c r="N98" s="20">
        <f t="shared" si="28"/>
        <v>237956.04</v>
      </c>
      <c r="O98" s="20">
        <f t="shared" si="29"/>
        <v>95182.42</v>
      </c>
      <c r="P98" s="20">
        <f t="shared" si="30"/>
        <v>3331384.51</v>
      </c>
      <c r="Q98" s="20">
        <f t="shared" si="31"/>
        <v>907.36334366062908</v>
      </c>
      <c r="R98" s="3">
        <v>18606.45</v>
      </c>
      <c r="S98" s="23">
        <v>42368</v>
      </c>
      <c r="T98" s="182"/>
      <c r="U98" s="31"/>
      <c r="V98" s="31"/>
    </row>
    <row r="99" spans="1:22" s="13" customFormat="1" ht="23.45" customHeight="1" x14ac:dyDescent="0.25">
      <c r="A99" s="137">
        <v>75</v>
      </c>
      <c r="B99" s="36" t="s">
        <v>586</v>
      </c>
      <c r="C99" s="115">
        <v>1987</v>
      </c>
      <c r="D99" s="2">
        <v>0</v>
      </c>
      <c r="E99" s="2" t="s">
        <v>416</v>
      </c>
      <c r="F99" s="2">
        <v>9</v>
      </c>
      <c r="G99" s="2">
        <v>2</v>
      </c>
      <c r="H99" s="3">
        <v>4209.8999999999996</v>
      </c>
      <c r="I99" s="3">
        <v>4209.8999999999996</v>
      </c>
      <c r="J99" s="3">
        <f>H99-175.3</f>
        <v>4034.5999999999995</v>
      </c>
      <c r="K99" s="2">
        <v>186</v>
      </c>
      <c r="L99" s="3">
        <v>3941628.07</v>
      </c>
      <c r="M99" s="20">
        <f t="shared" si="27"/>
        <v>147811.04999999999</v>
      </c>
      <c r="N99" s="20">
        <f t="shared" si="28"/>
        <v>246351.75</v>
      </c>
      <c r="O99" s="20">
        <f t="shared" si="29"/>
        <v>98540.7</v>
      </c>
      <c r="P99" s="20">
        <f t="shared" si="30"/>
        <v>3448924.57</v>
      </c>
      <c r="Q99" s="20">
        <f t="shared" si="31"/>
        <v>936.27593767072858</v>
      </c>
      <c r="R99" s="3">
        <v>18606.45</v>
      </c>
      <c r="S99" s="23">
        <v>42368</v>
      </c>
      <c r="T99" s="182"/>
      <c r="U99" s="31"/>
      <c r="V99" s="31"/>
    </row>
    <row r="100" spans="1:22" s="13" customFormat="1" ht="23.45" customHeight="1" x14ac:dyDescent="0.25">
      <c r="A100" s="137">
        <v>76</v>
      </c>
      <c r="B100" s="36" t="s">
        <v>587</v>
      </c>
      <c r="C100" s="115">
        <v>1985</v>
      </c>
      <c r="D100" s="2">
        <v>0</v>
      </c>
      <c r="E100" s="2" t="s">
        <v>416</v>
      </c>
      <c r="F100" s="2">
        <v>9</v>
      </c>
      <c r="G100" s="2">
        <v>3</v>
      </c>
      <c r="H100" s="3">
        <v>6165.2</v>
      </c>
      <c r="I100" s="3">
        <v>6034.5</v>
      </c>
      <c r="J100" s="3">
        <v>5311.1</v>
      </c>
      <c r="K100" s="2">
        <v>276</v>
      </c>
      <c r="L100" s="3">
        <v>5765337.9800000004</v>
      </c>
      <c r="M100" s="20">
        <f t="shared" si="27"/>
        <v>216200.17</v>
      </c>
      <c r="N100" s="20">
        <f t="shared" si="28"/>
        <v>360333.62</v>
      </c>
      <c r="O100" s="20">
        <f t="shared" si="29"/>
        <v>144133.45000000001</v>
      </c>
      <c r="P100" s="20">
        <f t="shared" si="30"/>
        <v>5044670.74</v>
      </c>
      <c r="Q100" s="20">
        <f t="shared" si="31"/>
        <v>955.39613555389849</v>
      </c>
      <c r="R100" s="3">
        <v>18606.45</v>
      </c>
      <c r="S100" s="23">
        <v>42368</v>
      </c>
      <c r="T100" s="182"/>
      <c r="U100" s="31"/>
      <c r="V100" s="31"/>
    </row>
    <row r="101" spans="1:22" s="13" customFormat="1" ht="23.45" customHeight="1" x14ac:dyDescent="0.25">
      <c r="A101" s="137">
        <v>77</v>
      </c>
      <c r="B101" s="14" t="s">
        <v>595</v>
      </c>
      <c r="C101" s="115">
        <v>1988</v>
      </c>
      <c r="D101" s="2">
        <v>0</v>
      </c>
      <c r="E101" s="2" t="s">
        <v>416</v>
      </c>
      <c r="F101" s="2">
        <v>9</v>
      </c>
      <c r="G101" s="2">
        <v>3</v>
      </c>
      <c r="H101" s="3">
        <v>6305.2</v>
      </c>
      <c r="I101" s="3">
        <v>5716.4</v>
      </c>
      <c r="J101" s="3">
        <v>5716.4</v>
      </c>
      <c r="K101" s="2">
        <v>272</v>
      </c>
      <c r="L101" s="3">
        <v>5645466.0800000001</v>
      </c>
      <c r="M101" s="20">
        <f t="shared" si="27"/>
        <v>211704.98</v>
      </c>
      <c r="N101" s="20">
        <f t="shared" si="28"/>
        <v>352841.63</v>
      </c>
      <c r="O101" s="20">
        <f t="shared" si="29"/>
        <v>141136.65</v>
      </c>
      <c r="P101" s="20">
        <f t="shared" si="30"/>
        <v>4939782.82</v>
      </c>
      <c r="Q101" s="20">
        <f t="shared" si="31"/>
        <v>987.59115527254926</v>
      </c>
      <c r="R101" s="3">
        <v>18606.45</v>
      </c>
      <c r="S101" s="23">
        <v>42368</v>
      </c>
      <c r="T101" s="182"/>
      <c r="U101" s="31"/>
      <c r="V101" s="31"/>
    </row>
    <row r="102" spans="1:22" s="13" customFormat="1" ht="23.45" customHeight="1" x14ac:dyDescent="0.25">
      <c r="A102" s="137">
        <v>78</v>
      </c>
      <c r="B102" s="14" t="s">
        <v>593</v>
      </c>
      <c r="C102" s="115">
        <v>1982</v>
      </c>
      <c r="D102" s="2">
        <v>0</v>
      </c>
      <c r="E102" s="2" t="s">
        <v>416</v>
      </c>
      <c r="F102" s="2">
        <v>9</v>
      </c>
      <c r="G102" s="2">
        <v>2</v>
      </c>
      <c r="H102" s="3">
        <v>4199.1000000000004</v>
      </c>
      <c r="I102" s="3">
        <v>4199.1000000000004</v>
      </c>
      <c r="J102" s="3">
        <f>I102-404.7</f>
        <v>3794.4000000000005</v>
      </c>
      <c r="K102" s="2">
        <v>205</v>
      </c>
      <c r="L102" s="3">
        <v>3941688.27</v>
      </c>
      <c r="M102" s="20">
        <f t="shared" si="27"/>
        <v>147813.31</v>
      </c>
      <c r="N102" s="20">
        <v>246355.51</v>
      </c>
      <c r="O102" s="20">
        <f t="shared" si="29"/>
        <v>98542.21</v>
      </c>
      <c r="P102" s="20">
        <f t="shared" si="30"/>
        <v>3448977.24</v>
      </c>
      <c r="Q102" s="20">
        <f t="shared" si="31"/>
        <v>938.69835679074083</v>
      </c>
      <c r="R102" s="3">
        <v>18606.45</v>
      </c>
      <c r="S102" s="23">
        <v>42368</v>
      </c>
      <c r="T102" s="182"/>
      <c r="U102" s="31"/>
      <c r="V102" s="31"/>
    </row>
    <row r="103" spans="1:22" s="94" customFormat="1" ht="23.45" customHeight="1" x14ac:dyDescent="0.25">
      <c r="A103" s="52"/>
      <c r="B103" s="212" t="s">
        <v>583</v>
      </c>
      <c r="C103" s="214"/>
      <c r="D103" s="52"/>
      <c r="E103" s="27"/>
      <c r="F103" s="27"/>
      <c r="G103" s="27"/>
      <c r="H103" s="4">
        <f t="shared" ref="H103:P103" si="32">ROUND(SUM(H91:H102),2)</f>
        <v>46249.8</v>
      </c>
      <c r="I103" s="4">
        <f t="shared" si="32"/>
        <v>44936.5</v>
      </c>
      <c r="J103" s="4">
        <f t="shared" si="32"/>
        <v>42487.75</v>
      </c>
      <c r="K103" s="28">
        <f t="shared" si="32"/>
        <v>2139</v>
      </c>
      <c r="L103" s="4">
        <f>ROUND(SUM(L91:L102),2)</f>
        <v>35207071.990000002</v>
      </c>
      <c r="M103" s="4">
        <f t="shared" si="32"/>
        <v>1320265.18</v>
      </c>
      <c r="N103" s="4">
        <f t="shared" si="32"/>
        <v>2200441.9700000002</v>
      </c>
      <c r="O103" s="4">
        <f t="shared" si="32"/>
        <v>880176.81</v>
      </c>
      <c r="P103" s="4">
        <f t="shared" si="32"/>
        <v>30806188.030000001</v>
      </c>
      <c r="Q103" s="53">
        <f t="shared" si="31"/>
        <v>783.48496189066793</v>
      </c>
      <c r="R103" s="4"/>
      <c r="S103" s="27"/>
      <c r="T103" s="182"/>
      <c r="U103" s="101"/>
      <c r="V103" s="101"/>
    </row>
    <row r="104" spans="1:22" s="84" customFormat="1" ht="23.45" hidden="1" customHeight="1" x14ac:dyDescent="0.25">
      <c r="A104" s="27"/>
      <c r="B104" s="205" t="s">
        <v>93</v>
      </c>
      <c r="C104" s="206"/>
      <c r="D104" s="27"/>
      <c r="E104" s="27"/>
      <c r="F104" s="27"/>
      <c r="G104" s="27"/>
      <c r="H104" s="19"/>
      <c r="I104" s="19"/>
      <c r="J104" s="19"/>
      <c r="K104" s="19"/>
      <c r="L104" s="4"/>
      <c r="M104" s="4"/>
      <c r="N104" s="4"/>
      <c r="O104" s="4"/>
      <c r="P104" s="4"/>
      <c r="Q104" s="4"/>
      <c r="R104" s="4"/>
      <c r="S104" s="47"/>
      <c r="T104" s="182"/>
      <c r="U104" s="98"/>
      <c r="V104" s="98"/>
    </row>
    <row r="105" spans="1:22" s="93" customFormat="1" ht="23.45" hidden="1" customHeight="1" x14ac:dyDescent="0.25">
      <c r="A105" s="6">
        <v>79</v>
      </c>
      <c r="B105" s="25" t="s">
        <v>86</v>
      </c>
      <c r="C105" s="115">
        <v>1970</v>
      </c>
      <c r="D105" s="2">
        <v>0</v>
      </c>
      <c r="E105" s="2" t="s">
        <v>189</v>
      </c>
      <c r="F105" s="6">
        <v>2</v>
      </c>
      <c r="G105" s="6">
        <v>2</v>
      </c>
      <c r="H105" s="3">
        <v>537.1</v>
      </c>
      <c r="I105" s="3">
        <v>395</v>
      </c>
      <c r="J105" s="3">
        <v>115.6</v>
      </c>
      <c r="K105" s="6">
        <v>35</v>
      </c>
      <c r="L105" s="3">
        <v>588074.38</v>
      </c>
      <c r="M105" s="3">
        <f t="shared" ref="M105:M113" si="33">ROUND(L105*3.75%,2)</f>
        <v>22052.79</v>
      </c>
      <c r="N105" s="3">
        <f t="shared" ref="N105:N113" si="34">ROUND(L105*6.25%,2)</f>
        <v>36754.65</v>
      </c>
      <c r="O105" s="3">
        <f t="shared" ref="O105:O113" si="35">ROUND((M105+N105)*0.25,2)</f>
        <v>14701.86</v>
      </c>
      <c r="P105" s="3">
        <f t="shared" ref="P105:P113" si="36">ROUND(L105-(M105+N105+O105),2)</f>
        <v>514565.08</v>
      </c>
      <c r="Q105" s="3">
        <f>L105/I105</f>
        <v>1488.7958987341772</v>
      </c>
      <c r="R105" s="3">
        <v>9454.09</v>
      </c>
      <c r="S105" s="23">
        <v>42368</v>
      </c>
      <c r="T105" s="182"/>
      <c r="U105" s="127"/>
      <c r="V105" s="127"/>
    </row>
    <row r="106" spans="1:22" s="93" customFormat="1" ht="23.45" hidden="1" customHeight="1" x14ac:dyDescent="0.25">
      <c r="A106" s="6">
        <v>80</v>
      </c>
      <c r="B106" s="25" t="s">
        <v>87</v>
      </c>
      <c r="C106" s="115">
        <v>1969</v>
      </c>
      <c r="D106" s="2">
        <v>0</v>
      </c>
      <c r="E106" s="2" t="s">
        <v>189</v>
      </c>
      <c r="F106" s="6">
        <v>2</v>
      </c>
      <c r="G106" s="6">
        <v>2</v>
      </c>
      <c r="H106" s="3">
        <v>544.1</v>
      </c>
      <c r="I106" s="3">
        <v>433.1</v>
      </c>
      <c r="J106" s="3">
        <v>140.19999999999999</v>
      </c>
      <c r="K106" s="6">
        <v>27</v>
      </c>
      <c r="L106" s="3">
        <v>844319.07000000007</v>
      </c>
      <c r="M106" s="3">
        <f t="shared" si="33"/>
        <v>31661.97</v>
      </c>
      <c r="N106" s="3">
        <f t="shared" si="34"/>
        <v>52769.94</v>
      </c>
      <c r="O106" s="3">
        <f t="shared" si="35"/>
        <v>21107.98</v>
      </c>
      <c r="P106" s="3">
        <f t="shared" si="36"/>
        <v>738779.18</v>
      </c>
      <c r="Q106" s="3">
        <f>L106/I106</f>
        <v>1949.4783421842531</v>
      </c>
      <c r="R106" s="3">
        <v>9454.09</v>
      </c>
      <c r="S106" s="23">
        <v>42368</v>
      </c>
      <c r="T106" s="182"/>
      <c r="U106" s="127"/>
      <c r="V106" s="127"/>
    </row>
    <row r="107" spans="1:22" s="93" customFormat="1" ht="23.45" hidden="1" customHeight="1" x14ac:dyDescent="0.25">
      <c r="A107" s="6">
        <v>81</v>
      </c>
      <c r="B107" s="25" t="s">
        <v>88</v>
      </c>
      <c r="C107" s="115">
        <v>1973</v>
      </c>
      <c r="D107" s="2">
        <v>0</v>
      </c>
      <c r="E107" s="2" t="s">
        <v>189</v>
      </c>
      <c r="F107" s="6">
        <v>2</v>
      </c>
      <c r="G107" s="6">
        <v>2</v>
      </c>
      <c r="H107" s="3">
        <v>549.70000000000005</v>
      </c>
      <c r="I107" s="3">
        <v>549.70000000000005</v>
      </c>
      <c r="J107" s="3">
        <v>134</v>
      </c>
      <c r="K107" s="6">
        <v>47</v>
      </c>
      <c r="L107" s="3">
        <v>870348.80000000005</v>
      </c>
      <c r="M107" s="3">
        <f t="shared" si="33"/>
        <v>32638.080000000002</v>
      </c>
      <c r="N107" s="3">
        <f t="shared" si="34"/>
        <v>54396.800000000003</v>
      </c>
      <c r="O107" s="3">
        <f t="shared" si="35"/>
        <v>21758.720000000001</v>
      </c>
      <c r="P107" s="3">
        <f t="shared" si="36"/>
        <v>761555.2</v>
      </c>
      <c r="Q107" s="3">
        <f>L107/I107</f>
        <v>1583.3159905402947</v>
      </c>
      <c r="R107" s="3">
        <v>9454.09</v>
      </c>
      <c r="S107" s="23">
        <v>42368</v>
      </c>
      <c r="T107" s="182"/>
      <c r="U107" s="127"/>
      <c r="V107" s="127"/>
    </row>
    <row r="108" spans="1:22" s="127" customFormat="1" ht="23.45" hidden="1" customHeight="1" x14ac:dyDescent="0.25">
      <c r="A108" s="6">
        <v>82</v>
      </c>
      <c r="B108" s="25" t="s">
        <v>279</v>
      </c>
      <c r="C108" s="115">
        <v>1977</v>
      </c>
      <c r="D108" s="6">
        <v>0</v>
      </c>
      <c r="E108" s="2" t="s">
        <v>539</v>
      </c>
      <c r="F108" s="6">
        <v>2</v>
      </c>
      <c r="G108" s="6">
        <v>3</v>
      </c>
      <c r="H108" s="3">
        <v>833.1</v>
      </c>
      <c r="I108" s="3">
        <v>833.1</v>
      </c>
      <c r="J108" s="3">
        <v>683.1</v>
      </c>
      <c r="K108" s="3">
        <v>32</v>
      </c>
      <c r="L108" s="3">
        <v>1531309.24</v>
      </c>
      <c r="M108" s="3">
        <f t="shared" si="33"/>
        <v>57424.1</v>
      </c>
      <c r="N108" s="3">
        <v>95706.84</v>
      </c>
      <c r="O108" s="3">
        <f t="shared" si="35"/>
        <v>38282.74</v>
      </c>
      <c r="P108" s="3">
        <f t="shared" si="36"/>
        <v>1339895.56</v>
      </c>
      <c r="Q108" s="3">
        <f>L108/H108</f>
        <v>1838.0857520105628</v>
      </c>
      <c r="R108" s="3">
        <v>24736.34</v>
      </c>
      <c r="S108" s="23">
        <v>42735</v>
      </c>
      <c r="T108" s="182"/>
    </row>
    <row r="109" spans="1:22" s="93" customFormat="1" ht="23.45" hidden="1" customHeight="1" x14ac:dyDescent="0.25">
      <c r="A109" s="6">
        <v>83</v>
      </c>
      <c r="B109" s="25" t="s">
        <v>281</v>
      </c>
      <c r="C109" s="115">
        <v>1977</v>
      </c>
      <c r="D109" s="6">
        <v>0</v>
      </c>
      <c r="E109" s="2" t="s">
        <v>539</v>
      </c>
      <c r="F109" s="6">
        <v>2</v>
      </c>
      <c r="G109" s="6">
        <v>3</v>
      </c>
      <c r="H109" s="3">
        <v>838.2</v>
      </c>
      <c r="I109" s="3">
        <v>838.2</v>
      </c>
      <c r="J109" s="3">
        <v>603.70000000000005</v>
      </c>
      <c r="K109" s="3">
        <v>45</v>
      </c>
      <c r="L109" s="3">
        <v>1983231.28</v>
      </c>
      <c r="M109" s="3">
        <v>74371.179999999993</v>
      </c>
      <c r="N109" s="3">
        <v>123951.97</v>
      </c>
      <c r="O109" s="3">
        <v>49580.78</v>
      </c>
      <c r="P109" s="3">
        <f t="shared" si="36"/>
        <v>1735327.35</v>
      </c>
      <c r="Q109" s="3">
        <f>L109/H109</f>
        <v>2366.0597470770699</v>
      </c>
      <c r="R109" s="3">
        <v>24736.34</v>
      </c>
      <c r="S109" s="24" t="s">
        <v>233</v>
      </c>
      <c r="T109" s="182"/>
      <c r="U109" s="127"/>
      <c r="V109" s="127"/>
    </row>
    <row r="110" spans="1:22" s="93" customFormat="1" ht="23.45" hidden="1" customHeight="1" x14ac:dyDescent="0.25">
      <c r="A110" s="6">
        <v>84</v>
      </c>
      <c r="B110" s="25" t="s">
        <v>282</v>
      </c>
      <c r="C110" s="115">
        <v>1977</v>
      </c>
      <c r="D110" s="6">
        <v>0</v>
      </c>
      <c r="E110" s="2" t="s">
        <v>539</v>
      </c>
      <c r="F110" s="6">
        <v>2</v>
      </c>
      <c r="G110" s="6">
        <v>3</v>
      </c>
      <c r="H110" s="3">
        <v>838.2</v>
      </c>
      <c r="I110" s="3">
        <v>838.5</v>
      </c>
      <c r="J110" s="3">
        <v>773.6</v>
      </c>
      <c r="K110" s="3">
        <v>41</v>
      </c>
      <c r="L110" s="3">
        <v>2576433.9400000004</v>
      </c>
      <c r="M110" s="3">
        <v>96616.28</v>
      </c>
      <c r="N110" s="3">
        <f t="shared" si="34"/>
        <v>161027.12</v>
      </c>
      <c r="O110" s="3">
        <f t="shared" si="35"/>
        <v>64410.85</v>
      </c>
      <c r="P110" s="3">
        <f t="shared" si="36"/>
        <v>2254379.69</v>
      </c>
      <c r="Q110" s="3">
        <f>L110/H110</f>
        <v>3073.7699117155812</v>
      </c>
      <c r="R110" s="3">
        <v>24736.34</v>
      </c>
      <c r="S110" s="24" t="s">
        <v>233</v>
      </c>
      <c r="T110" s="182"/>
      <c r="U110" s="127"/>
      <c r="V110" s="127"/>
    </row>
    <row r="111" spans="1:22" s="93" customFormat="1" ht="33.75" hidden="1" customHeight="1" x14ac:dyDescent="0.25">
      <c r="A111" s="6">
        <v>85</v>
      </c>
      <c r="B111" s="25" t="s">
        <v>89</v>
      </c>
      <c r="C111" s="115">
        <v>1976</v>
      </c>
      <c r="D111" s="2">
        <v>0</v>
      </c>
      <c r="E111" s="2" t="s">
        <v>539</v>
      </c>
      <c r="F111" s="6">
        <v>2</v>
      </c>
      <c r="G111" s="6">
        <v>2</v>
      </c>
      <c r="H111" s="3">
        <v>559.5</v>
      </c>
      <c r="I111" s="3">
        <v>559.5</v>
      </c>
      <c r="J111" s="3">
        <v>385.8</v>
      </c>
      <c r="K111" s="6">
        <v>47</v>
      </c>
      <c r="L111" s="3">
        <v>1927141.06</v>
      </c>
      <c r="M111" s="3">
        <f t="shared" si="33"/>
        <v>72267.789999999994</v>
      </c>
      <c r="N111" s="3">
        <v>120446.33</v>
      </c>
      <c r="O111" s="3">
        <f t="shared" si="35"/>
        <v>48178.53</v>
      </c>
      <c r="P111" s="3">
        <f t="shared" si="36"/>
        <v>1686248.41</v>
      </c>
      <c r="Q111" s="3">
        <f>L111/I111</f>
        <v>3444.3986773905272</v>
      </c>
      <c r="R111" s="3">
        <v>24736.34</v>
      </c>
      <c r="S111" s="23">
        <v>42368</v>
      </c>
      <c r="T111" s="182"/>
      <c r="U111" s="127"/>
      <c r="V111" s="127"/>
    </row>
    <row r="112" spans="1:22" s="93" customFormat="1" ht="41.25" hidden="1" customHeight="1" x14ac:dyDescent="0.25">
      <c r="A112" s="6">
        <v>86</v>
      </c>
      <c r="B112" s="25" t="s">
        <v>90</v>
      </c>
      <c r="C112" s="115">
        <v>1976</v>
      </c>
      <c r="D112" s="2">
        <v>0</v>
      </c>
      <c r="E112" s="2" t="s">
        <v>539</v>
      </c>
      <c r="F112" s="6">
        <v>2</v>
      </c>
      <c r="G112" s="6">
        <v>2</v>
      </c>
      <c r="H112" s="3">
        <v>564.1</v>
      </c>
      <c r="I112" s="3">
        <v>564.1</v>
      </c>
      <c r="J112" s="3">
        <v>472.8</v>
      </c>
      <c r="K112" s="6">
        <v>34</v>
      </c>
      <c r="L112" s="3">
        <v>2097028.66</v>
      </c>
      <c r="M112" s="3">
        <v>78638.58</v>
      </c>
      <c r="N112" s="3">
        <v>131064.3</v>
      </c>
      <c r="O112" s="3">
        <f t="shared" si="35"/>
        <v>52425.72</v>
      </c>
      <c r="P112" s="3">
        <f t="shared" si="36"/>
        <v>1834900.06</v>
      </c>
      <c r="Q112" s="3">
        <f>L112/I112</f>
        <v>3717.4767948945218</v>
      </c>
      <c r="R112" s="3">
        <v>24736.34</v>
      </c>
      <c r="S112" s="23">
        <v>42368</v>
      </c>
      <c r="T112" s="182"/>
      <c r="U112" s="127"/>
      <c r="V112" s="127"/>
    </row>
    <row r="113" spans="1:22" s="93" customFormat="1" ht="36.75" hidden="1" customHeight="1" x14ac:dyDescent="0.25">
      <c r="A113" s="6">
        <v>87</v>
      </c>
      <c r="B113" s="25" t="s">
        <v>91</v>
      </c>
      <c r="C113" s="115">
        <v>1978</v>
      </c>
      <c r="D113" s="2">
        <v>0</v>
      </c>
      <c r="E113" s="2" t="s">
        <v>539</v>
      </c>
      <c r="F113" s="6">
        <v>2</v>
      </c>
      <c r="G113" s="6">
        <v>2</v>
      </c>
      <c r="H113" s="3">
        <v>557.70000000000005</v>
      </c>
      <c r="I113" s="3">
        <v>557.70000000000005</v>
      </c>
      <c r="J113" s="3">
        <v>362.1</v>
      </c>
      <c r="K113" s="6">
        <v>20</v>
      </c>
      <c r="L113" s="3">
        <v>1182639.8400000001</v>
      </c>
      <c r="M113" s="3">
        <f t="shared" si="33"/>
        <v>44348.99</v>
      </c>
      <c r="N113" s="3">
        <f t="shared" si="34"/>
        <v>73914.990000000005</v>
      </c>
      <c r="O113" s="3">
        <f t="shared" si="35"/>
        <v>29566</v>
      </c>
      <c r="P113" s="3">
        <f t="shared" si="36"/>
        <v>1034809.86</v>
      </c>
      <c r="Q113" s="3">
        <f>L113/I113</f>
        <v>2120.5663259817106</v>
      </c>
      <c r="R113" s="3">
        <v>24736.34</v>
      </c>
      <c r="S113" s="23">
        <v>42368</v>
      </c>
      <c r="T113" s="182"/>
      <c r="U113" s="127"/>
      <c r="V113" s="127"/>
    </row>
    <row r="114" spans="1:22" s="93" customFormat="1" ht="33" hidden="1" customHeight="1" x14ac:dyDescent="0.25">
      <c r="A114" s="4"/>
      <c r="B114" s="275" t="s">
        <v>94</v>
      </c>
      <c r="C114" s="276"/>
      <c r="D114" s="4"/>
      <c r="E114" s="4"/>
      <c r="F114" s="4"/>
      <c r="G114" s="4"/>
      <c r="H114" s="4">
        <f t="shared" ref="H114:P114" si="37">ROUND(SUM(H105:H113),2)</f>
        <v>5821.7</v>
      </c>
      <c r="I114" s="4">
        <f t="shared" si="37"/>
        <v>5568.9</v>
      </c>
      <c r="J114" s="4">
        <f t="shared" si="37"/>
        <v>3670.9</v>
      </c>
      <c r="K114" s="28">
        <f t="shared" si="37"/>
        <v>328</v>
      </c>
      <c r="L114" s="4">
        <f t="shared" si="37"/>
        <v>13600526.27</v>
      </c>
      <c r="M114" s="4">
        <f t="shared" si="37"/>
        <v>510019.76</v>
      </c>
      <c r="N114" s="4">
        <f t="shared" si="37"/>
        <v>850032.94</v>
      </c>
      <c r="O114" s="4">
        <f t="shared" si="37"/>
        <v>340013.18</v>
      </c>
      <c r="P114" s="4">
        <f t="shared" si="37"/>
        <v>11900460.390000001</v>
      </c>
      <c r="Q114" s="4">
        <f>L114/I114</f>
        <v>2442.2284957532011</v>
      </c>
      <c r="R114" s="4"/>
      <c r="S114" s="3"/>
      <c r="T114" s="182"/>
      <c r="U114" s="127"/>
      <c r="V114" s="127"/>
    </row>
    <row r="115" spans="1:22" s="84" customFormat="1" ht="29.25" hidden="1" customHeight="1" x14ac:dyDescent="0.25">
      <c r="A115" s="2"/>
      <c r="B115" s="204" t="s">
        <v>75</v>
      </c>
      <c r="C115" s="204"/>
      <c r="D115" s="2"/>
      <c r="E115" s="2"/>
      <c r="F115" s="2"/>
      <c r="G115" s="2"/>
      <c r="H115" s="2"/>
      <c r="I115" s="2"/>
      <c r="J115" s="2"/>
      <c r="K115" s="2"/>
      <c r="L115" s="3"/>
      <c r="M115" s="3"/>
      <c r="N115" s="3"/>
      <c r="O115" s="3"/>
      <c r="P115" s="3"/>
      <c r="Q115" s="3"/>
      <c r="R115" s="3"/>
      <c r="S115" s="2"/>
      <c r="T115" s="182"/>
      <c r="U115" s="98"/>
      <c r="V115" s="98"/>
    </row>
    <row r="116" spans="1:22" s="84" customFormat="1" ht="23.45" hidden="1" customHeight="1" x14ac:dyDescent="0.25">
      <c r="A116" s="2">
        <v>88</v>
      </c>
      <c r="B116" s="14" t="s">
        <v>762</v>
      </c>
      <c r="C116" s="115">
        <v>1971</v>
      </c>
      <c r="D116" s="2">
        <v>0</v>
      </c>
      <c r="E116" s="2" t="s">
        <v>416</v>
      </c>
      <c r="F116" s="2">
        <v>5</v>
      </c>
      <c r="G116" s="2">
        <v>4</v>
      </c>
      <c r="H116" s="3">
        <v>4386.3999999999996</v>
      </c>
      <c r="I116" s="3">
        <v>2699.8</v>
      </c>
      <c r="J116" s="3">
        <v>1678.5</v>
      </c>
      <c r="K116" s="6">
        <v>173</v>
      </c>
      <c r="L116" s="139">
        <v>677670.15</v>
      </c>
      <c r="M116" s="139">
        <v>25412.639999999999</v>
      </c>
      <c r="N116" s="139">
        <v>42354.37</v>
      </c>
      <c r="O116" s="139">
        <v>16941.759999999998</v>
      </c>
      <c r="P116" s="3">
        <f t="shared" ref="P116:P140" si="38">ROUND(L116-(M116+N116+O116),2)</f>
        <v>592961.38</v>
      </c>
      <c r="Q116" s="3">
        <f t="shared" ref="Q116:Q141" si="39">L116/I116</f>
        <v>251.00753759537741</v>
      </c>
      <c r="R116" s="3">
        <v>15577.35</v>
      </c>
      <c r="S116" s="23">
        <v>42368</v>
      </c>
      <c r="T116" s="182"/>
      <c r="U116" s="98"/>
      <c r="V116" s="98"/>
    </row>
    <row r="117" spans="1:22" s="84" customFormat="1" ht="23.45" hidden="1" customHeight="1" x14ac:dyDescent="0.25">
      <c r="A117" s="2">
        <v>89</v>
      </c>
      <c r="B117" s="14" t="s">
        <v>64</v>
      </c>
      <c r="C117" s="115">
        <v>1971</v>
      </c>
      <c r="D117" s="2">
        <v>0</v>
      </c>
      <c r="E117" s="2" t="s">
        <v>539</v>
      </c>
      <c r="F117" s="2">
        <v>5</v>
      </c>
      <c r="G117" s="2">
        <v>4</v>
      </c>
      <c r="H117" s="3">
        <v>5557.9</v>
      </c>
      <c r="I117" s="3">
        <v>3501</v>
      </c>
      <c r="J117" s="3">
        <v>2116.1999999999998</v>
      </c>
      <c r="K117" s="6">
        <v>172</v>
      </c>
      <c r="L117" s="139">
        <v>11719121.289999999</v>
      </c>
      <c r="M117" s="139">
        <v>439467.05</v>
      </c>
      <c r="N117" s="139">
        <v>732445.08</v>
      </c>
      <c r="O117" s="139">
        <v>292978.03000000003</v>
      </c>
      <c r="P117" s="3">
        <f t="shared" si="38"/>
        <v>10254231.130000001</v>
      </c>
      <c r="Q117" s="3">
        <f t="shared" si="39"/>
        <v>3347.3639788631817</v>
      </c>
      <c r="R117" s="3">
        <v>24736.34</v>
      </c>
      <c r="S117" s="23">
        <v>42368</v>
      </c>
      <c r="T117" s="182"/>
      <c r="U117" s="98"/>
      <c r="V117" s="98"/>
    </row>
    <row r="118" spans="1:22" s="84" customFormat="1" ht="23.45" hidden="1" customHeight="1" x14ac:dyDescent="0.25">
      <c r="A118" s="2">
        <v>90</v>
      </c>
      <c r="B118" s="14" t="s">
        <v>65</v>
      </c>
      <c r="C118" s="115">
        <v>1971</v>
      </c>
      <c r="D118" s="2">
        <v>0</v>
      </c>
      <c r="E118" s="2" t="s">
        <v>539</v>
      </c>
      <c r="F118" s="2">
        <v>5</v>
      </c>
      <c r="G118" s="2">
        <v>4</v>
      </c>
      <c r="H118" s="3">
        <v>5433.6</v>
      </c>
      <c r="I118" s="3">
        <v>3404.3</v>
      </c>
      <c r="J118" s="3">
        <v>2061.0500000000002</v>
      </c>
      <c r="K118" s="6">
        <v>197</v>
      </c>
      <c r="L118" s="139">
        <v>856251.55</v>
      </c>
      <c r="M118" s="139">
        <v>32109.439999999999</v>
      </c>
      <c r="N118" s="139">
        <v>53515.73</v>
      </c>
      <c r="O118" s="139">
        <v>21406.28</v>
      </c>
      <c r="P118" s="3">
        <f t="shared" si="38"/>
        <v>749220.1</v>
      </c>
      <c r="Q118" s="3">
        <f t="shared" si="39"/>
        <v>251.52059160473519</v>
      </c>
      <c r="R118" s="3">
        <v>24736.34</v>
      </c>
      <c r="S118" s="23">
        <v>42368</v>
      </c>
      <c r="T118" s="182"/>
      <c r="U118" s="98"/>
      <c r="V118" s="98"/>
    </row>
    <row r="119" spans="1:22" s="84" customFormat="1" ht="23.45" hidden="1" customHeight="1" x14ac:dyDescent="0.25">
      <c r="A119" s="2">
        <v>91</v>
      </c>
      <c r="B119" s="14" t="s">
        <v>66</v>
      </c>
      <c r="C119" s="115">
        <v>1970</v>
      </c>
      <c r="D119" s="2">
        <v>0</v>
      </c>
      <c r="E119" s="2" t="s">
        <v>416</v>
      </c>
      <c r="F119" s="2">
        <v>4</v>
      </c>
      <c r="G119" s="2">
        <v>6</v>
      </c>
      <c r="H119" s="3">
        <v>7275.8</v>
      </c>
      <c r="I119" s="3">
        <v>3461.4</v>
      </c>
      <c r="J119" s="3">
        <v>2281.1</v>
      </c>
      <c r="K119" s="6">
        <v>193</v>
      </c>
      <c r="L119" s="139">
        <v>1199974.6000000001</v>
      </c>
      <c r="M119" s="139">
        <v>44999.040000000001</v>
      </c>
      <c r="N119" s="139">
        <v>74998.41</v>
      </c>
      <c r="O119" s="139">
        <v>29999.37</v>
      </c>
      <c r="P119" s="3">
        <f t="shared" si="38"/>
        <v>1049977.78</v>
      </c>
      <c r="Q119" s="3">
        <f t="shared" si="39"/>
        <v>346.6731958167216</v>
      </c>
      <c r="R119" s="3">
        <v>15577.35</v>
      </c>
      <c r="S119" s="23">
        <v>42368</v>
      </c>
      <c r="T119" s="182"/>
      <c r="U119" s="98"/>
      <c r="V119" s="98"/>
    </row>
    <row r="120" spans="1:22" s="84" customFormat="1" ht="23.45" hidden="1" customHeight="1" x14ac:dyDescent="0.25">
      <c r="A120" s="2">
        <v>92</v>
      </c>
      <c r="B120" s="14" t="s">
        <v>67</v>
      </c>
      <c r="C120" s="115">
        <v>1971</v>
      </c>
      <c r="D120" s="2">
        <v>0</v>
      </c>
      <c r="E120" s="2" t="s">
        <v>416</v>
      </c>
      <c r="F120" s="2">
        <v>5</v>
      </c>
      <c r="G120" s="2">
        <v>6</v>
      </c>
      <c r="H120" s="3">
        <v>10735.8</v>
      </c>
      <c r="I120" s="3">
        <v>5826.1</v>
      </c>
      <c r="J120" s="3">
        <v>3013.7</v>
      </c>
      <c r="K120" s="6">
        <v>288</v>
      </c>
      <c r="L120" s="140">
        <v>1278765.1399999999</v>
      </c>
      <c r="M120" s="140">
        <v>47953.7</v>
      </c>
      <c r="N120" s="140">
        <v>79922.81</v>
      </c>
      <c r="O120" s="140">
        <v>31969.119999999999</v>
      </c>
      <c r="P120" s="3">
        <f t="shared" si="38"/>
        <v>1118919.51</v>
      </c>
      <c r="Q120" s="3">
        <f t="shared" si="39"/>
        <v>219.48904756183379</v>
      </c>
      <c r="R120" s="3">
        <v>15577.35</v>
      </c>
      <c r="S120" s="23">
        <v>42368</v>
      </c>
      <c r="T120" s="182"/>
      <c r="U120" s="98"/>
      <c r="V120" s="98"/>
    </row>
    <row r="121" spans="1:22" s="84" customFormat="1" ht="23.45" hidden="1" customHeight="1" x14ac:dyDescent="0.25">
      <c r="A121" s="2">
        <v>93</v>
      </c>
      <c r="B121" s="14" t="s">
        <v>68</v>
      </c>
      <c r="C121" s="115">
        <v>1971</v>
      </c>
      <c r="D121" s="2">
        <v>0</v>
      </c>
      <c r="E121" s="2" t="s">
        <v>416</v>
      </c>
      <c r="F121" s="2">
        <v>5</v>
      </c>
      <c r="G121" s="2">
        <v>6</v>
      </c>
      <c r="H121" s="3">
        <v>10494.1</v>
      </c>
      <c r="I121" s="3">
        <v>5736.6</v>
      </c>
      <c r="J121" s="3">
        <v>2665.6</v>
      </c>
      <c r="K121" s="6">
        <v>291</v>
      </c>
      <c r="L121" s="140">
        <v>1426542.77</v>
      </c>
      <c r="M121" s="140">
        <v>53495.35</v>
      </c>
      <c r="N121" s="140">
        <v>89158.92</v>
      </c>
      <c r="O121" s="140">
        <v>35663.57</v>
      </c>
      <c r="P121" s="3">
        <f t="shared" si="38"/>
        <v>1248224.93</v>
      </c>
      <c r="Q121" s="3">
        <f t="shared" si="39"/>
        <v>248.67391311926923</v>
      </c>
      <c r="R121" s="3">
        <v>15577.35</v>
      </c>
      <c r="S121" s="23">
        <v>42368</v>
      </c>
      <c r="T121" s="182"/>
      <c r="U121" s="98"/>
      <c r="V121" s="98"/>
    </row>
    <row r="122" spans="1:22" s="84" customFormat="1" ht="23.45" hidden="1" customHeight="1" x14ac:dyDescent="0.25">
      <c r="A122" s="2">
        <v>94</v>
      </c>
      <c r="B122" s="14" t="s">
        <v>69</v>
      </c>
      <c r="C122" s="115">
        <v>1971</v>
      </c>
      <c r="D122" s="2">
        <v>0</v>
      </c>
      <c r="E122" s="2" t="s">
        <v>416</v>
      </c>
      <c r="F122" s="2">
        <v>5</v>
      </c>
      <c r="G122" s="2">
        <v>6</v>
      </c>
      <c r="H122" s="3">
        <v>10552.1</v>
      </c>
      <c r="I122" s="3">
        <v>5764.4</v>
      </c>
      <c r="J122" s="3">
        <v>3126.4</v>
      </c>
      <c r="K122" s="6">
        <v>277</v>
      </c>
      <c r="L122" s="140">
        <v>1243678.1000000001</v>
      </c>
      <c r="M122" s="140">
        <v>46637.94</v>
      </c>
      <c r="N122" s="140">
        <v>77729.88</v>
      </c>
      <c r="O122" s="140">
        <v>31091.96</v>
      </c>
      <c r="P122" s="3">
        <f t="shared" si="38"/>
        <v>1088218.32</v>
      </c>
      <c r="Q122" s="3">
        <f t="shared" si="39"/>
        <v>215.75152661161616</v>
      </c>
      <c r="R122" s="3">
        <v>15577.35</v>
      </c>
      <c r="S122" s="23">
        <v>42368</v>
      </c>
      <c r="T122" s="182"/>
      <c r="U122" s="98"/>
      <c r="V122" s="98"/>
    </row>
    <row r="123" spans="1:22" s="84" customFormat="1" ht="23.45" hidden="1" customHeight="1" x14ac:dyDescent="0.25">
      <c r="A123" s="2">
        <v>95</v>
      </c>
      <c r="B123" s="14" t="s">
        <v>70</v>
      </c>
      <c r="C123" s="115">
        <v>1971</v>
      </c>
      <c r="D123" s="2">
        <v>0</v>
      </c>
      <c r="E123" s="2" t="s">
        <v>416</v>
      </c>
      <c r="F123" s="2">
        <v>5</v>
      </c>
      <c r="G123" s="2">
        <v>4</v>
      </c>
      <c r="H123" s="3">
        <v>6603.8</v>
      </c>
      <c r="I123" s="3">
        <v>3533.9</v>
      </c>
      <c r="J123" s="3">
        <v>2104.9</v>
      </c>
      <c r="K123" s="6">
        <v>234</v>
      </c>
      <c r="L123" s="45">
        <v>819997.57</v>
      </c>
      <c r="M123" s="45">
        <v>30749.91</v>
      </c>
      <c r="N123" s="45">
        <v>51249.85</v>
      </c>
      <c r="O123" s="45">
        <v>20499.95</v>
      </c>
      <c r="P123" s="3">
        <v>717497.86</v>
      </c>
      <c r="Q123" s="3">
        <f t="shared" si="39"/>
        <v>232.03757038965446</v>
      </c>
      <c r="R123" s="3">
        <v>15577.35</v>
      </c>
      <c r="S123" s="23">
        <v>42368</v>
      </c>
      <c r="T123" s="182"/>
      <c r="U123" s="98"/>
      <c r="V123" s="98"/>
    </row>
    <row r="124" spans="1:22" s="84" customFormat="1" ht="23.45" hidden="1" customHeight="1" x14ac:dyDescent="0.25">
      <c r="A124" s="2">
        <v>96</v>
      </c>
      <c r="B124" s="14" t="s">
        <v>48</v>
      </c>
      <c r="C124" s="115">
        <v>1971</v>
      </c>
      <c r="D124" s="2">
        <v>0</v>
      </c>
      <c r="E124" s="2" t="s">
        <v>416</v>
      </c>
      <c r="F124" s="2">
        <v>5</v>
      </c>
      <c r="G124" s="2">
        <v>4</v>
      </c>
      <c r="H124" s="3">
        <v>6587.8</v>
      </c>
      <c r="I124" s="3">
        <v>3523.9</v>
      </c>
      <c r="J124" s="3">
        <v>2215.6</v>
      </c>
      <c r="K124" s="6">
        <v>203</v>
      </c>
      <c r="L124" s="139">
        <v>921888.37</v>
      </c>
      <c r="M124" s="139">
        <v>34570.82</v>
      </c>
      <c r="N124" s="139">
        <v>57618.02</v>
      </c>
      <c r="O124" s="139">
        <v>23047.21</v>
      </c>
      <c r="P124" s="3">
        <f t="shared" si="38"/>
        <v>806652.32</v>
      </c>
      <c r="Q124" s="3">
        <f t="shared" si="39"/>
        <v>261.61025284485936</v>
      </c>
      <c r="R124" s="3">
        <v>15577.35</v>
      </c>
      <c r="S124" s="23">
        <v>42368</v>
      </c>
      <c r="T124" s="182"/>
      <c r="U124" s="98"/>
      <c r="V124" s="98"/>
    </row>
    <row r="125" spans="1:22" s="84" customFormat="1" ht="23.45" hidden="1" customHeight="1" x14ac:dyDescent="0.25">
      <c r="A125" s="2">
        <v>97</v>
      </c>
      <c r="B125" s="14" t="s">
        <v>71</v>
      </c>
      <c r="C125" s="115">
        <v>1971</v>
      </c>
      <c r="D125" s="2">
        <v>0</v>
      </c>
      <c r="E125" s="2" t="s">
        <v>416</v>
      </c>
      <c r="F125" s="2">
        <v>5</v>
      </c>
      <c r="G125" s="2">
        <v>4</v>
      </c>
      <c r="H125" s="3">
        <v>5453</v>
      </c>
      <c r="I125" s="3">
        <v>3428.2</v>
      </c>
      <c r="J125" s="3">
        <v>1854.7</v>
      </c>
      <c r="K125" s="6">
        <v>209</v>
      </c>
      <c r="L125" s="45">
        <v>12547088.279999999</v>
      </c>
      <c r="M125" s="45">
        <v>470515.82</v>
      </c>
      <c r="N125" s="45">
        <v>784193.04</v>
      </c>
      <c r="O125" s="45">
        <v>313677.21000000002</v>
      </c>
      <c r="P125" s="3">
        <f t="shared" si="38"/>
        <v>10978702.210000001</v>
      </c>
      <c r="Q125" s="3">
        <f t="shared" si="39"/>
        <v>3659.9639110903681</v>
      </c>
      <c r="R125" s="3">
        <v>15577.35</v>
      </c>
      <c r="S125" s="23">
        <v>42368</v>
      </c>
      <c r="T125" s="182"/>
      <c r="U125" s="98"/>
      <c r="V125" s="98"/>
    </row>
    <row r="126" spans="1:22" s="84" customFormat="1" ht="23.45" hidden="1" customHeight="1" x14ac:dyDescent="0.25">
      <c r="A126" s="2">
        <v>98</v>
      </c>
      <c r="B126" s="14" t="s">
        <v>764</v>
      </c>
      <c r="C126" s="115">
        <v>1970</v>
      </c>
      <c r="D126" s="2">
        <v>0</v>
      </c>
      <c r="E126" s="2" t="s">
        <v>416</v>
      </c>
      <c r="F126" s="2">
        <v>5</v>
      </c>
      <c r="G126" s="2">
        <v>6</v>
      </c>
      <c r="H126" s="3">
        <v>8386.1</v>
      </c>
      <c r="I126" s="3">
        <v>4338.7</v>
      </c>
      <c r="J126" s="3">
        <v>2820.7</v>
      </c>
      <c r="K126" s="6">
        <v>257</v>
      </c>
      <c r="L126" s="45">
        <v>2061209.32</v>
      </c>
      <c r="M126" s="45">
        <f t="shared" ref="M126:M133" si="40">ROUND(L126*3.75%,2)</f>
        <v>77295.350000000006</v>
      </c>
      <c r="N126" s="45">
        <f t="shared" ref="N126" si="41">ROUND(L126*6.25%,2)</f>
        <v>128825.58</v>
      </c>
      <c r="O126" s="45">
        <f t="shared" ref="O126:O146" si="42">ROUND((M126+N126)*0.25,2)</f>
        <v>51530.23</v>
      </c>
      <c r="P126" s="3">
        <f t="shared" si="38"/>
        <v>1803558.16</v>
      </c>
      <c r="Q126" s="3">
        <f t="shared" si="39"/>
        <v>475.07532671076592</v>
      </c>
      <c r="R126" s="3">
        <v>15577.35</v>
      </c>
      <c r="S126" s="23">
        <v>42368</v>
      </c>
      <c r="T126" s="182"/>
      <c r="U126" s="98"/>
      <c r="V126" s="98"/>
    </row>
    <row r="127" spans="1:22" s="84" customFormat="1" ht="23.45" hidden="1" customHeight="1" x14ac:dyDescent="0.25">
      <c r="A127" s="2">
        <v>99</v>
      </c>
      <c r="B127" s="14" t="s">
        <v>73</v>
      </c>
      <c r="C127" s="115">
        <v>1971</v>
      </c>
      <c r="D127" s="2">
        <v>0</v>
      </c>
      <c r="E127" s="2" t="s">
        <v>539</v>
      </c>
      <c r="F127" s="2">
        <v>5</v>
      </c>
      <c r="G127" s="2">
        <v>4</v>
      </c>
      <c r="H127" s="3">
        <v>4393</v>
      </c>
      <c r="I127" s="3">
        <v>3457.8</v>
      </c>
      <c r="J127" s="3">
        <v>2599.5</v>
      </c>
      <c r="K127" s="6">
        <v>162</v>
      </c>
      <c r="L127" s="139">
        <v>7174871.04</v>
      </c>
      <c r="M127" s="139">
        <v>269057.65000000002</v>
      </c>
      <c r="N127" s="139">
        <v>448429.45</v>
      </c>
      <c r="O127" s="139">
        <v>179371.77</v>
      </c>
      <c r="P127" s="3">
        <f t="shared" si="38"/>
        <v>6278012.1699999999</v>
      </c>
      <c r="Q127" s="3">
        <f t="shared" si="39"/>
        <v>2074.9815026895712</v>
      </c>
      <c r="R127" s="3">
        <v>24736.34</v>
      </c>
      <c r="S127" s="23">
        <v>42368</v>
      </c>
      <c r="T127" s="182"/>
      <c r="U127" s="98"/>
      <c r="V127" s="98"/>
    </row>
    <row r="128" spans="1:22" s="84" customFormat="1" ht="23.45" hidden="1" customHeight="1" x14ac:dyDescent="0.25">
      <c r="A128" s="2">
        <v>100</v>
      </c>
      <c r="B128" s="14" t="s">
        <v>765</v>
      </c>
      <c r="C128" s="115">
        <v>1971</v>
      </c>
      <c r="D128" s="2">
        <v>0</v>
      </c>
      <c r="E128" s="2" t="s">
        <v>127</v>
      </c>
      <c r="F128" s="2">
        <v>5</v>
      </c>
      <c r="G128" s="2">
        <v>3</v>
      </c>
      <c r="H128" s="3">
        <v>4076.7</v>
      </c>
      <c r="I128" s="3">
        <v>3003.9</v>
      </c>
      <c r="J128" s="3">
        <v>2332</v>
      </c>
      <c r="K128" s="6">
        <v>326</v>
      </c>
      <c r="L128" s="139">
        <v>1107927.67</v>
      </c>
      <c r="M128" s="139">
        <v>41547.279999999999</v>
      </c>
      <c r="N128" s="139">
        <v>69245.48</v>
      </c>
      <c r="O128" s="139">
        <v>27698.2</v>
      </c>
      <c r="P128" s="3">
        <f t="shared" si="38"/>
        <v>969436.71</v>
      </c>
      <c r="Q128" s="3">
        <f t="shared" si="39"/>
        <v>368.82974466526844</v>
      </c>
      <c r="R128" s="3">
        <v>24736.34</v>
      </c>
      <c r="S128" s="23">
        <v>42368</v>
      </c>
      <c r="T128" s="182"/>
      <c r="U128" s="98"/>
      <c r="V128" s="98"/>
    </row>
    <row r="129" spans="1:22" s="84" customFormat="1" ht="23.45" hidden="1" customHeight="1" x14ac:dyDescent="0.25">
      <c r="A129" s="2">
        <v>101</v>
      </c>
      <c r="B129" s="14" t="s">
        <v>766</v>
      </c>
      <c r="C129" s="115">
        <v>1971</v>
      </c>
      <c r="D129" s="2">
        <v>0</v>
      </c>
      <c r="E129" s="2" t="s">
        <v>127</v>
      </c>
      <c r="F129" s="2">
        <v>5</v>
      </c>
      <c r="G129" s="2">
        <v>3</v>
      </c>
      <c r="H129" s="3">
        <v>4029.8</v>
      </c>
      <c r="I129" s="3">
        <v>2974.5</v>
      </c>
      <c r="J129" s="3">
        <v>2470.5</v>
      </c>
      <c r="K129" s="6">
        <v>292</v>
      </c>
      <c r="L129" s="139">
        <v>1031171.42</v>
      </c>
      <c r="M129" s="139">
        <v>38668.94</v>
      </c>
      <c r="N129" s="139">
        <v>64448.21</v>
      </c>
      <c r="O129" s="139">
        <v>25779.29</v>
      </c>
      <c r="P129" s="3">
        <f t="shared" si="38"/>
        <v>902274.98</v>
      </c>
      <c r="Q129" s="3">
        <f t="shared" si="39"/>
        <v>346.67050596738949</v>
      </c>
      <c r="R129" s="3">
        <v>24736.34</v>
      </c>
      <c r="S129" s="23">
        <v>42368</v>
      </c>
      <c r="T129" s="182"/>
      <c r="U129" s="98"/>
      <c r="V129" s="98"/>
    </row>
    <row r="130" spans="1:22" s="84" customFormat="1" ht="23.45" hidden="1" customHeight="1" x14ac:dyDescent="0.25">
      <c r="A130" s="2">
        <v>102</v>
      </c>
      <c r="B130" s="14" t="s">
        <v>767</v>
      </c>
      <c r="C130" s="115">
        <v>1970</v>
      </c>
      <c r="D130" s="2">
        <v>0</v>
      </c>
      <c r="E130" s="2" t="s">
        <v>127</v>
      </c>
      <c r="F130" s="2">
        <v>5</v>
      </c>
      <c r="G130" s="2">
        <v>2</v>
      </c>
      <c r="H130" s="3">
        <v>6426.69</v>
      </c>
      <c r="I130" s="3">
        <v>3211.79</v>
      </c>
      <c r="J130" s="3">
        <v>1698.4</v>
      </c>
      <c r="K130" s="6">
        <v>224</v>
      </c>
      <c r="L130" s="45">
        <v>12822656.27</v>
      </c>
      <c r="M130" s="45">
        <v>480849.61</v>
      </c>
      <c r="N130" s="45">
        <v>801416.03</v>
      </c>
      <c r="O130" s="45">
        <v>320566.40999999997</v>
      </c>
      <c r="P130" s="3">
        <f t="shared" si="38"/>
        <v>11219824.220000001</v>
      </c>
      <c r="Q130" s="3">
        <f t="shared" si="39"/>
        <v>3992.3706936007648</v>
      </c>
      <c r="R130" s="3">
        <v>24736.34</v>
      </c>
      <c r="S130" s="23">
        <v>42368</v>
      </c>
      <c r="T130" s="182"/>
      <c r="U130" s="98"/>
      <c r="V130" s="98"/>
    </row>
    <row r="131" spans="1:22" s="93" customFormat="1" ht="23.45" hidden="1" customHeight="1" x14ac:dyDescent="0.25">
      <c r="A131" s="2">
        <v>103</v>
      </c>
      <c r="B131" s="14" t="s">
        <v>297</v>
      </c>
      <c r="C131" s="115">
        <v>1972</v>
      </c>
      <c r="D131" s="2">
        <v>0</v>
      </c>
      <c r="E131" s="2" t="s">
        <v>127</v>
      </c>
      <c r="F131" s="2">
        <v>5</v>
      </c>
      <c r="G131" s="2">
        <v>4</v>
      </c>
      <c r="H131" s="3">
        <v>6479.95</v>
      </c>
      <c r="I131" s="3">
        <v>3398.65</v>
      </c>
      <c r="J131" s="3">
        <v>2002.5</v>
      </c>
      <c r="K131" s="2">
        <v>197</v>
      </c>
      <c r="L131" s="45">
        <v>1041587.57</v>
      </c>
      <c r="M131" s="45">
        <v>39059.53</v>
      </c>
      <c r="N131" s="45">
        <v>65099.23</v>
      </c>
      <c r="O131" s="45">
        <v>26039.69</v>
      </c>
      <c r="P131" s="3">
        <f t="shared" si="38"/>
        <v>911389.12</v>
      </c>
      <c r="Q131" s="3">
        <f t="shared" si="39"/>
        <v>306.47097229782412</v>
      </c>
      <c r="R131" s="3">
        <v>24736.34</v>
      </c>
      <c r="S131" s="24" t="s">
        <v>233</v>
      </c>
      <c r="T131" s="182"/>
      <c r="U131" s="127"/>
      <c r="V131" s="127"/>
    </row>
    <row r="132" spans="1:22" s="93" customFormat="1" ht="23.45" hidden="1" customHeight="1" x14ac:dyDescent="0.25">
      <c r="A132" s="2">
        <v>104</v>
      </c>
      <c r="B132" s="14" t="s">
        <v>768</v>
      </c>
      <c r="C132" s="115">
        <v>1973</v>
      </c>
      <c r="D132" s="2">
        <v>0</v>
      </c>
      <c r="E132" s="2" t="s">
        <v>416</v>
      </c>
      <c r="F132" s="2">
        <v>5</v>
      </c>
      <c r="G132" s="2">
        <v>4</v>
      </c>
      <c r="H132" s="3">
        <v>6308.45</v>
      </c>
      <c r="I132" s="3">
        <v>3372.65</v>
      </c>
      <c r="J132" s="3">
        <v>2071.9</v>
      </c>
      <c r="K132" s="2">
        <v>205</v>
      </c>
      <c r="L132" s="140">
        <v>1072073.76</v>
      </c>
      <c r="M132" s="140">
        <v>40202.76</v>
      </c>
      <c r="N132" s="140">
        <v>67004.61</v>
      </c>
      <c r="O132" s="140">
        <v>26801.85</v>
      </c>
      <c r="P132" s="3">
        <f t="shared" si="38"/>
        <v>938064.54</v>
      </c>
      <c r="Q132" s="3">
        <f t="shared" si="39"/>
        <v>317.87281811038798</v>
      </c>
      <c r="R132" s="3">
        <v>15577.35</v>
      </c>
      <c r="S132" s="24" t="s">
        <v>233</v>
      </c>
      <c r="T132" s="182"/>
      <c r="U132" s="127"/>
      <c r="V132" s="127"/>
    </row>
    <row r="133" spans="1:22" s="93" customFormat="1" ht="23.45" hidden="1" customHeight="1" x14ac:dyDescent="0.25">
      <c r="A133" s="2">
        <v>105</v>
      </c>
      <c r="B133" s="14" t="s">
        <v>773</v>
      </c>
      <c r="C133" s="115">
        <v>1972</v>
      </c>
      <c r="D133" s="2">
        <v>0</v>
      </c>
      <c r="E133" s="2" t="s">
        <v>416</v>
      </c>
      <c r="F133" s="2">
        <v>5</v>
      </c>
      <c r="G133" s="2">
        <v>8</v>
      </c>
      <c r="H133" s="3">
        <v>10387.5</v>
      </c>
      <c r="I133" s="3">
        <v>5546.9</v>
      </c>
      <c r="J133" s="3">
        <v>3469</v>
      </c>
      <c r="K133" s="2">
        <v>308</v>
      </c>
      <c r="L133" s="45">
        <v>3773279.86</v>
      </c>
      <c r="M133" s="45">
        <f t="shared" si="40"/>
        <v>141497.99</v>
      </c>
      <c r="N133" s="45">
        <v>235830.01</v>
      </c>
      <c r="O133" s="45">
        <v>94331.99</v>
      </c>
      <c r="P133" s="3">
        <f t="shared" si="38"/>
        <v>3301619.87</v>
      </c>
      <c r="Q133" s="3">
        <f t="shared" si="39"/>
        <v>680.25020461879615</v>
      </c>
      <c r="R133" s="3">
        <v>15577.35</v>
      </c>
      <c r="S133" s="24" t="s">
        <v>233</v>
      </c>
      <c r="T133" s="182"/>
      <c r="U133" s="127"/>
      <c r="V133" s="127"/>
    </row>
    <row r="134" spans="1:22" s="93" customFormat="1" ht="23.45" hidden="1" customHeight="1" x14ac:dyDescent="0.25">
      <c r="A134" s="2">
        <v>106</v>
      </c>
      <c r="B134" s="14" t="s">
        <v>300</v>
      </c>
      <c r="C134" s="115">
        <v>1972</v>
      </c>
      <c r="D134" s="2">
        <v>0</v>
      </c>
      <c r="E134" s="2" t="s">
        <v>539</v>
      </c>
      <c r="F134" s="2">
        <v>5</v>
      </c>
      <c r="G134" s="2">
        <v>1</v>
      </c>
      <c r="H134" s="3">
        <v>2772.4</v>
      </c>
      <c r="I134" s="3">
        <v>1491</v>
      </c>
      <c r="J134" s="3">
        <v>839.4</v>
      </c>
      <c r="K134" s="2">
        <v>86</v>
      </c>
      <c r="L134" s="139">
        <v>422347.86</v>
      </c>
      <c r="M134" s="139">
        <v>15838.05</v>
      </c>
      <c r="N134" s="139">
        <v>26396.74</v>
      </c>
      <c r="O134" s="139">
        <v>10558.7</v>
      </c>
      <c r="P134" s="3">
        <f t="shared" si="38"/>
        <v>369554.37</v>
      </c>
      <c r="Q134" s="3">
        <f t="shared" si="39"/>
        <v>283.26482897384307</v>
      </c>
      <c r="R134" s="3">
        <v>24736.34</v>
      </c>
      <c r="S134" s="24" t="s">
        <v>233</v>
      </c>
      <c r="T134" s="182"/>
      <c r="U134" s="127"/>
      <c r="V134" s="127"/>
    </row>
    <row r="135" spans="1:22" s="93" customFormat="1" ht="23.45" hidden="1" customHeight="1" x14ac:dyDescent="0.25">
      <c r="A135" s="2">
        <v>107</v>
      </c>
      <c r="B135" s="14" t="s">
        <v>303</v>
      </c>
      <c r="C135" s="115">
        <v>1972</v>
      </c>
      <c r="D135" s="2">
        <v>0</v>
      </c>
      <c r="E135" s="2" t="s">
        <v>539</v>
      </c>
      <c r="F135" s="2">
        <v>5</v>
      </c>
      <c r="G135" s="2">
        <v>4</v>
      </c>
      <c r="H135" s="3">
        <v>5453.7</v>
      </c>
      <c r="I135" s="3">
        <v>3426.6</v>
      </c>
      <c r="J135" s="3">
        <v>2183.1999999999998</v>
      </c>
      <c r="K135" s="2">
        <v>217</v>
      </c>
      <c r="L135" s="139">
        <v>1100513.77</v>
      </c>
      <c r="M135" s="139">
        <v>41269.26</v>
      </c>
      <c r="N135" s="139">
        <v>68782.11</v>
      </c>
      <c r="O135" s="139">
        <v>27512.85</v>
      </c>
      <c r="P135" s="3">
        <f t="shared" si="38"/>
        <v>962949.55</v>
      </c>
      <c r="Q135" s="3">
        <f t="shared" si="39"/>
        <v>321.16785443296561</v>
      </c>
      <c r="R135" s="3">
        <v>24736.34</v>
      </c>
      <c r="S135" s="24" t="s">
        <v>233</v>
      </c>
      <c r="T135" s="182"/>
      <c r="U135" s="127"/>
      <c r="V135" s="127"/>
    </row>
    <row r="136" spans="1:22" s="93" customFormat="1" ht="23.45" hidden="1" customHeight="1" x14ac:dyDescent="0.25">
      <c r="A136" s="2">
        <v>108</v>
      </c>
      <c r="B136" s="14" t="s">
        <v>769</v>
      </c>
      <c r="C136" s="115">
        <v>1972</v>
      </c>
      <c r="D136" s="2">
        <v>0</v>
      </c>
      <c r="E136" s="2" t="s">
        <v>539</v>
      </c>
      <c r="F136" s="2">
        <v>5</v>
      </c>
      <c r="G136" s="2">
        <v>4</v>
      </c>
      <c r="H136" s="3">
        <v>4393</v>
      </c>
      <c r="I136" s="3">
        <v>3526.2</v>
      </c>
      <c r="J136" s="3">
        <v>2302.8000000000002</v>
      </c>
      <c r="K136" s="2">
        <v>143</v>
      </c>
      <c r="L136" s="139">
        <v>842216.82</v>
      </c>
      <c r="M136" s="139">
        <v>31583.13</v>
      </c>
      <c r="N136" s="139">
        <v>52638.55</v>
      </c>
      <c r="O136" s="139">
        <v>21055.41</v>
      </c>
      <c r="P136" s="3">
        <f t="shared" si="38"/>
        <v>736939.73</v>
      </c>
      <c r="Q136" s="3">
        <f t="shared" si="39"/>
        <v>238.8454483580058</v>
      </c>
      <c r="R136" s="3">
        <v>24736.34</v>
      </c>
      <c r="S136" s="24" t="s">
        <v>233</v>
      </c>
      <c r="T136" s="182"/>
      <c r="U136" s="127"/>
      <c r="V136" s="127"/>
    </row>
    <row r="137" spans="1:22" s="93" customFormat="1" ht="23.45" hidden="1" customHeight="1" x14ac:dyDescent="0.25">
      <c r="A137" s="2">
        <v>109</v>
      </c>
      <c r="B137" s="14" t="s">
        <v>770</v>
      </c>
      <c r="C137" s="115">
        <v>1972</v>
      </c>
      <c r="D137" s="2">
        <v>0</v>
      </c>
      <c r="E137" s="2" t="s">
        <v>127</v>
      </c>
      <c r="F137" s="2">
        <v>5</v>
      </c>
      <c r="G137" s="2">
        <v>3</v>
      </c>
      <c r="H137" s="3">
        <v>4031.6</v>
      </c>
      <c r="I137" s="3">
        <v>3049.71</v>
      </c>
      <c r="J137" s="3">
        <v>1736.7</v>
      </c>
      <c r="K137" s="2">
        <v>261</v>
      </c>
      <c r="L137" s="139">
        <f>3553112.08-9</f>
        <v>3553103.08</v>
      </c>
      <c r="M137" s="139">
        <f>133250.36-9</f>
        <v>133241.35999999999</v>
      </c>
      <c r="N137" s="139">
        <v>222068.95</v>
      </c>
      <c r="O137" s="139">
        <v>88827.6</v>
      </c>
      <c r="P137" s="3">
        <f t="shared" si="38"/>
        <v>3108965.17</v>
      </c>
      <c r="Q137" s="3">
        <f t="shared" si="39"/>
        <v>1165.0626059526971</v>
      </c>
      <c r="R137" s="3">
        <v>24736.34</v>
      </c>
      <c r="S137" s="24" t="s">
        <v>233</v>
      </c>
      <c r="T137" s="182"/>
      <c r="U137" s="127"/>
      <c r="V137" s="127"/>
    </row>
    <row r="138" spans="1:22" s="93" customFormat="1" ht="23.45" hidden="1" customHeight="1" x14ac:dyDescent="0.25">
      <c r="A138" s="2">
        <v>110</v>
      </c>
      <c r="B138" s="14" t="s">
        <v>771</v>
      </c>
      <c r="C138" s="115">
        <v>1972</v>
      </c>
      <c r="D138" s="2">
        <v>0</v>
      </c>
      <c r="E138" s="2" t="s">
        <v>127</v>
      </c>
      <c r="F138" s="2">
        <v>5</v>
      </c>
      <c r="G138" s="2">
        <v>3</v>
      </c>
      <c r="H138" s="3">
        <v>3057.9</v>
      </c>
      <c r="I138" s="3">
        <v>3047.6</v>
      </c>
      <c r="J138" s="3">
        <v>1782</v>
      </c>
      <c r="K138" s="2">
        <v>306</v>
      </c>
      <c r="L138" s="139">
        <v>926478.2</v>
      </c>
      <c r="M138" s="139">
        <v>34742.93</v>
      </c>
      <c r="N138" s="139">
        <v>57904.89</v>
      </c>
      <c r="O138" s="139">
        <v>23161.96</v>
      </c>
      <c r="P138" s="3">
        <f t="shared" si="38"/>
        <v>810668.42</v>
      </c>
      <c r="Q138" s="3">
        <f t="shared" si="39"/>
        <v>304.00255939099617</v>
      </c>
      <c r="R138" s="3">
        <v>24736.34</v>
      </c>
      <c r="S138" s="24" t="s">
        <v>233</v>
      </c>
      <c r="T138" s="182"/>
      <c r="U138" s="127"/>
      <c r="V138" s="127"/>
    </row>
    <row r="139" spans="1:22" s="93" customFormat="1" ht="23.45" hidden="1" customHeight="1" x14ac:dyDescent="0.25">
      <c r="A139" s="2">
        <v>111</v>
      </c>
      <c r="B139" s="14" t="s">
        <v>295</v>
      </c>
      <c r="C139" s="115">
        <v>1972</v>
      </c>
      <c r="D139" s="2">
        <v>0</v>
      </c>
      <c r="E139" s="2" t="s">
        <v>539</v>
      </c>
      <c r="F139" s="2">
        <v>5</v>
      </c>
      <c r="G139" s="2">
        <v>4</v>
      </c>
      <c r="H139" s="3">
        <v>3458</v>
      </c>
      <c r="I139" s="3">
        <v>3452</v>
      </c>
      <c r="J139" s="3">
        <v>2603.4</v>
      </c>
      <c r="K139" s="2">
        <v>147</v>
      </c>
      <c r="L139" s="139">
        <v>845302.63</v>
      </c>
      <c r="M139" s="139">
        <v>31698.84</v>
      </c>
      <c r="N139" s="139">
        <v>52831.42</v>
      </c>
      <c r="O139" s="139">
        <v>21132.57</v>
      </c>
      <c r="P139" s="3">
        <f t="shared" si="38"/>
        <v>739639.8</v>
      </c>
      <c r="Q139" s="3">
        <f t="shared" si="39"/>
        <v>244.87329953650058</v>
      </c>
      <c r="R139" s="3">
        <v>24736.34</v>
      </c>
      <c r="S139" s="24" t="s">
        <v>233</v>
      </c>
      <c r="T139" s="182"/>
      <c r="U139" s="127"/>
      <c r="V139" s="127"/>
    </row>
    <row r="140" spans="1:22" s="93" customFormat="1" ht="23.45" hidden="1" customHeight="1" x14ac:dyDescent="0.25">
      <c r="A140" s="2">
        <v>112</v>
      </c>
      <c r="B140" s="14" t="s">
        <v>296</v>
      </c>
      <c r="C140" s="115">
        <v>1972</v>
      </c>
      <c r="D140" s="2">
        <v>0</v>
      </c>
      <c r="E140" s="2" t="s">
        <v>539</v>
      </c>
      <c r="F140" s="2">
        <v>5</v>
      </c>
      <c r="G140" s="2">
        <v>4</v>
      </c>
      <c r="H140" s="3">
        <v>3487.7</v>
      </c>
      <c r="I140" s="3">
        <v>3191.1</v>
      </c>
      <c r="J140" s="3">
        <v>2055.1999999999998</v>
      </c>
      <c r="K140" s="2">
        <v>201</v>
      </c>
      <c r="L140" s="139">
        <v>821280.59</v>
      </c>
      <c r="M140" s="139">
        <v>30798.02</v>
      </c>
      <c r="N140" s="139">
        <v>51330.04</v>
      </c>
      <c r="O140" s="139">
        <v>20532.009999999998</v>
      </c>
      <c r="P140" s="3">
        <f t="shared" si="38"/>
        <v>718620.52</v>
      </c>
      <c r="Q140" s="3">
        <f t="shared" si="39"/>
        <v>257.36598351665572</v>
      </c>
      <c r="R140" s="3">
        <v>24736.34</v>
      </c>
      <c r="S140" s="24" t="s">
        <v>233</v>
      </c>
      <c r="T140" s="182"/>
      <c r="U140" s="127"/>
      <c r="V140" s="127"/>
    </row>
    <row r="141" spans="1:22" s="84" customFormat="1" ht="24.75" hidden="1" customHeight="1" x14ac:dyDescent="0.25">
      <c r="A141" s="27"/>
      <c r="B141" s="213" t="s">
        <v>82</v>
      </c>
      <c r="C141" s="214"/>
      <c r="D141" s="27"/>
      <c r="E141" s="27"/>
      <c r="F141" s="27"/>
      <c r="G141" s="27"/>
      <c r="H141" s="4">
        <f t="shared" ref="H141:P141" si="43">ROUND(SUM(H116:H140),2)</f>
        <v>150222.79</v>
      </c>
      <c r="I141" s="4">
        <f t="shared" si="43"/>
        <v>91368.7</v>
      </c>
      <c r="J141" s="4">
        <f t="shared" si="43"/>
        <v>56084.95</v>
      </c>
      <c r="K141" s="28">
        <f t="shared" si="43"/>
        <v>5569</v>
      </c>
      <c r="L141" s="4">
        <f t="shared" si="43"/>
        <v>71286997.680000007</v>
      </c>
      <c r="M141" s="4">
        <f t="shared" si="43"/>
        <v>2673262.41</v>
      </c>
      <c r="N141" s="4">
        <f t="shared" si="43"/>
        <v>4455437.41</v>
      </c>
      <c r="O141" s="4">
        <f t="shared" si="43"/>
        <v>1782174.99</v>
      </c>
      <c r="P141" s="4">
        <f t="shared" si="43"/>
        <v>62376122.869999997</v>
      </c>
      <c r="Q141" s="4">
        <f t="shared" si="39"/>
        <v>780.21245437441939</v>
      </c>
      <c r="R141" s="3"/>
      <c r="S141" s="2"/>
      <c r="T141" s="182"/>
      <c r="U141" s="98"/>
      <c r="V141" s="98"/>
    </row>
    <row r="142" spans="1:22" s="84" customFormat="1" ht="28.5" hidden="1" customHeight="1" x14ac:dyDescent="0.25">
      <c r="A142" s="2"/>
      <c r="B142" s="222" t="s">
        <v>322</v>
      </c>
      <c r="C142" s="222"/>
      <c r="D142" s="2"/>
      <c r="E142" s="2"/>
      <c r="F142" s="2"/>
      <c r="G142" s="2"/>
      <c r="H142" s="2"/>
      <c r="I142" s="2"/>
      <c r="J142" s="2"/>
      <c r="K142" s="2"/>
      <c r="L142" s="3"/>
      <c r="M142" s="3"/>
      <c r="N142" s="3"/>
      <c r="O142" s="3"/>
      <c r="P142" s="3"/>
      <c r="Q142" s="3"/>
      <c r="R142" s="3"/>
      <c r="S142" s="2"/>
      <c r="T142" s="182"/>
      <c r="U142" s="98"/>
      <c r="V142" s="98"/>
    </row>
    <row r="143" spans="1:22" s="13" customFormat="1" ht="33" hidden="1" customHeight="1" x14ac:dyDescent="0.25">
      <c r="A143" s="5">
        <v>113</v>
      </c>
      <c r="B143" s="14" t="s">
        <v>323</v>
      </c>
      <c r="C143" s="115">
        <v>1986</v>
      </c>
      <c r="D143" s="2">
        <v>0</v>
      </c>
      <c r="E143" s="2" t="s">
        <v>324</v>
      </c>
      <c r="F143" s="2">
        <v>2</v>
      </c>
      <c r="G143" s="2">
        <v>3</v>
      </c>
      <c r="H143" s="131">
        <v>683.9</v>
      </c>
      <c r="I143" s="131">
        <v>683.9</v>
      </c>
      <c r="J143" s="131">
        <v>495.7</v>
      </c>
      <c r="K143" s="5">
        <v>23</v>
      </c>
      <c r="L143" s="3">
        <v>1451510.87</v>
      </c>
      <c r="M143" s="3">
        <v>0</v>
      </c>
      <c r="N143" s="3">
        <f t="shared" ref="N143:N146" si="44">ROUND(L143*10%,2)</f>
        <v>145151.09</v>
      </c>
      <c r="O143" s="3">
        <f t="shared" si="42"/>
        <v>36287.769999999997</v>
      </c>
      <c r="P143" s="3">
        <f t="shared" ref="P143:P146" si="45">ROUND(L143-(M143+N143+O143),2)</f>
        <v>1270072.01</v>
      </c>
      <c r="Q143" s="3">
        <f>L143/I143</f>
        <v>2122.4022079251354</v>
      </c>
      <c r="R143" s="3">
        <v>9454.09</v>
      </c>
      <c r="S143" s="23">
        <v>42368</v>
      </c>
      <c r="T143" s="182"/>
      <c r="U143" s="31"/>
      <c r="V143" s="31"/>
    </row>
    <row r="144" spans="1:22" s="13" customFormat="1" ht="30" hidden="1" customHeight="1" x14ac:dyDescent="0.25">
      <c r="A144" s="5">
        <v>114</v>
      </c>
      <c r="B144" s="9" t="s">
        <v>83</v>
      </c>
      <c r="C144" s="115">
        <v>2002</v>
      </c>
      <c r="D144" s="2">
        <v>0</v>
      </c>
      <c r="E144" s="2" t="s">
        <v>189</v>
      </c>
      <c r="F144" s="2">
        <v>2</v>
      </c>
      <c r="G144" s="2">
        <v>3</v>
      </c>
      <c r="H144" s="131">
        <v>1290.3</v>
      </c>
      <c r="I144" s="131">
        <v>1163.3</v>
      </c>
      <c r="J144" s="131">
        <v>728.6</v>
      </c>
      <c r="K144" s="2">
        <v>43</v>
      </c>
      <c r="L144" s="10">
        <v>1558131.6</v>
      </c>
      <c r="M144" s="3">
        <v>0</v>
      </c>
      <c r="N144" s="3">
        <v>0</v>
      </c>
      <c r="O144" s="3">
        <v>0</v>
      </c>
      <c r="P144" s="3">
        <f t="shared" si="45"/>
        <v>1558131.6</v>
      </c>
      <c r="Q144" s="3">
        <f>L144/I144</f>
        <v>1339.4065159460158</v>
      </c>
      <c r="R144" s="3">
        <v>9454.09</v>
      </c>
      <c r="S144" s="23">
        <v>42368</v>
      </c>
      <c r="T144" s="182"/>
      <c r="U144" s="31"/>
      <c r="V144" s="31"/>
    </row>
    <row r="145" spans="1:22" s="13" customFormat="1" ht="30.75" hidden="1" customHeight="1" x14ac:dyDescent="0.25">
      <c r="A145" s="5">
        <v>115</v>
      </c>
      <c r="B145" s="14" t="s">
        <v>318</v>
      </c>
      <c r="C145" s="115">
        <v>1987</v>
      </c>
      <c r="D145" s="2">
        <v>0</v>
      </c>
      <c r="E145" s="2" t="s">
        <v>416</v>
      </c>
      <c r="F145" s="2">
        <v>5</v>
      </c>
      <c r="G145" s="2">
        <v>4</v>
      </c>
      <c r="H145" s="8">
        <v>3378.6</v>
      </c>
      <c r="I145" s="131">
        <v>3072.9</v>
      </c>
      <c r="J145" s="131">
        <v>3005.5</v>
      </c>
      <c r="K145" s="2">
        <v>135</v>
      </c>
      <c r="L145" s="10">
        <v>327097.18</v>
      </c>
      <c r="M145" s="3">
        <v>0</v>
      </c>
      <c r="N145" s="3">
        <f t="shared" si="44"/>
        <v>32709.72</v>
      </c>
      <c r="O145" s="3">
        <f t="shared" si="42"/>
        <v>8177.43</v>
      </c>
      <c r="P145" s="3">
        <f t="shared" si="45"/>
        <v>286210.03000000003</v>
      </c>
      <c r="Q145" s="3">
        <f>L145/I145</f>
        <v>106.44576133294282</v>
      </c>
      <c r="R145" s="3">
        <v>15577.35</v>
      </c>
      <c r="S145" s="23">
        <v>42368</v>
      </c>
      <c r="T145" s="182"/>
      <c r="U145" s="31"/>
      <c r="V145" s="31"/>
    </row>
    <row r="146" spans="1:22" s="13" customFormat="1" ht="26.25" hidden="1" customHeight="1" x14ac:dyDescent="0.25">
      <c r="A146" s="5">
        <v>116</v>
      </c>
      <c r="B146" s="14" t="s">
        <v>319</v>
      </c>
      <c r="C146" s="117">
        <v>1986</v>
      </c>
      <c r="D146" s="2">
        <v>0</v>
      </c>
      <c r="E146" s="2" t="s">
        <v>416</v>
      </c>
      <c r="F146" s="54">
        <v>5</v>
      </c>
      <c r="G146" s="54">
        <v>4</v>
      </c>
      <c r="H146" s="8">
        <v>3342.3</v>
      </c>
      <c r="I146" s="8">
        <v>3064.8</v>
      </c>
      <c r="J146" s="8">
        <v>3011.7</v>
      </c>
      <c r="K146" s="54">
        <v>191</v>
      </c>
      <c r="L146" s="10">
        <v>325979.71999999997</v>
      </c>
      <c r="M146" s="3">
        <v>0</v>
      </c>
      <c r="N146" s="3">
        <f t="shared" si="44"/>
        <v>32597.97</v>
      </c>
      <c r="O146" s="3">
        <f t="shared" si="42"/>
        <v>8149.49</v>
      </c>
      <c r="P146" s="3">
        <f t="shared" si="45"/>
        <v>285232.26</v>
      </c>
      <c r="Q146" s="3">
        <f>L146/I146</f>
        <v>106.36247716001043</v>
      </c>
      <c r="R146" s="3">
        <v>15577.35</v>
      </c>
      <c r="S146" s="23">
        <v>42368</v>
      </c>
      <c r="T146" s="182"/>
      <c r="U146" s="31"/>
      <c r="V146" s="31"/>
    </row>
    <row r="147" spans="1:22" s="76" customFormat="1" ht="23.45" hidden="1" customHeight="1" x14ac:dyDescent="0.25">
      <c r="A147" s="32"/>
      <c r="B147" s="218" t="s">
        <v>84</v>
      </c>
      <c r="C147" s="226"/>
      <c r="D147" s="122"/>
      <c r="E147" s="27"/>
      <c r="F147" s="27"/>
      <c r="G147" s="27"/>
      <c r="H147" s="12">
        <f>SUM(H143:H146)</f>
        <v>8695.0999999999985</v>
      </c>
      <c r="I147" s="12">
        <f>SUM(I143:I146)</f>
        <v>7984.9000000000005</v>
      </c>
      <c r="J147" s="12">
        <f>SUM(J143:J146)</f>
        <v>7241.5</v>
      </c>
      <c r="K147" s="28">
        <f>SUM(K143:K146)</f>
        <v>392</v>
      </c>
      <c r="L147" s="4">
        <f>ROUND(SUM(L143:L146),2)</f>
        <v>3662719.37</v>
      </c>
      <c r="M147" s="4">
        <f t="shared" ref="M147:Q147" si="46">ROUND(SUM(M143:M146),2)</f>
        <v>0</v>
      </c>
      <c r="N147" s="4">
        <f t="shared" si="46"/>
        <v>210458.78</v>
      </c>
      <c r="O147" s="4">
        <f t="shared" si="46"/>
        <v>52614.69</v>
      </c>
      <c r="P147" s="4">
        <f t="shared" si="46"/>
        <v>3399645.9</v>
      </c>
      <c r="Q147" s="4">
        <f t="shared" si="46"/>
        <v>3674.62</v>
      </c>
      <c r="R147" s="4"/>
      <c r="S147" s="27"/>
      <c r="T147" s="182"/>
      <c r="U147" s="97"/>
      <c r="V147" s="97"/>
    </row>
    <row r="148" spans="1:22" s="84" customFormat="1" ht="25.5" hidden="1" customHeight="1" x14ac:dyDescent="0.25">
      <c r="A148" s="2"/>
      <c r="B148" s="204" t="s">
        <v>99</v>
      </c>
      <c r="C148" s="204"/>
      <c r="D148" s="2"/>
      <c r="E148" s="2"/>
      <c r="F148" s="2"/>
      <c r="G148" s="2"/>
      <c r="H148" s="2"/>
      <c r="I148" s="2"/>
      <c r="J148" s="2"/>
      <c r="K148" s="2"/>
      <c r="L148" s="3"/>
      <c r="M148" s="3"/>
      <c r="N148" s="3"/>
      <c r="O148" s="3"/>
      <c r="P148" s="3"/>
      <c r="Q148" s="3"/>
      <c r="R148" s="3"/>
      <c r="S148" s="2"/>
      <c r="T148" s="182"/>
      <c r="U148" s="98"/>
      <c r="V148" s="98"/>
    </row>
    <row r="149" spans="1:22" s="93" customFormat="1" ht="23.45" hidden="1" customHeight="1" x14ac:dyDescent="0.25">
      <c r="A149" s="2">
        <v>117</v>
      </c>
      <c r="B149" s="36" t="s">
        <v>95</v>
      </c>
      <c r="C149" s="115">
        <v>1988</v>
      </c>
      <c r="D149" s="2">
        <v>2009</v>
      </c>
      <c r="E149" s="2" t="s">
        <v>416</v>
      </c>
      <c r="F149" s="2">
        <v>9</v>
      </c>
      <c r="G149" s="2">
        <v>6</v>
      </c>
      <c r="H149" s="3">
        <v>9887.1</v>
      </c>
      <c r="I149" s="3">
        <v>8197.5</v>
      </c>
      <c r="J149" s="3">
        <v>7180.8</v>
      </c>
      <c r="K149" s="3">
        <v>517</v>
      </c>
      <c r="L149" s="3">
        <v>10102691.439999999</v>
      </c>
      <c r="M149" s="3">
        <f t="shared" ref="M149:M152" si="47">ROUND(L149*3.75%,2)</f>
        <v>378850.93</v>
      </c>
      <c r="N149" s="3">
        <f t="shared" ref="N149:N152" si="48">ROUND(L149*6.25%,2)</f>
        <v>631418.22</v>
      </c>
      <c r="O149" s="3">
        <f t="shared" ref="O149:O152" si="49">ROUND((M149+N149)*0.25,2)</f>
        <v>252567.29</v>
      </c>
      <c r="P149" s="3">
        <f t="shared" ref="P149:P156" si="50">ROUND(L149-(M149+N149+O149),2)</f>
        <v>8839855</v>
      </c>
      <c r="Q149" s="3">
        <f>L149/I149</f>
        <v>1232.4112766087221</v>
      </c>
      <c r="R149" s="3">
        <v>18606.45</v>
      </c>
      <c r="S149" s="23">
        <v>42368</v>
      </c>
      <c r="T149" s="182"/>
      <c r="U149" s="127"/>
      <c r="V149" s="127"/>
    </row>
    <row r="150" spans="1:22" s="93" customFormat="1" ht="23.45" hidden="1" customHeight="1" x14ac:dyDescent="0.25">
      <c r="A150" s="2">
        <v>118</v>
      </c>
      <c r="B150" s="36" t="s">
        <v>96</v>
      </c>
      <c r="C150" s="115">
        <v>1989</v>
      </c>
      <c r="D150" s="2">
        <v>2009</v>
      </c>
      <c r="E150" s="2" t="s">
        <v>416</v>
      </c>
      <c r="F150" s="2">
        <v>7</v>
      </c>
      <c r="G150" s="2">
        <v>2</v>
      </c>
      <c r="H150" s="3">
        <v>2485.9</v>
      </c>
      <c r="I150" s="3">
        <v>1909</v>
      </c>
      <c r="J150" s="3">
        <v>1695.1</v>
      </c>
      <c r="K150" s="3">
        <v>66</v>
      </c>
      <c r="L150" s="3">
        <v>2835279.58</v>
      </c>
      <c r="M150" s="3">
        <f t="shared" si="47"/>
        <v>106322.98</v>
      </c>
      <c r="N150" s="3">
        <f t="shared" si="48"/>
        <v>177204.97</v>
      </c>
      <c r="O150" s="3">
        <f t="shared" si="49"/>
        <v>70881.990000000005</v>
      </c>
      <c r="P150" s="3">
        <f t="shared" si="50"/>
        <v>2480869.64</v>
      </c>
      <c r="Q150" s="3">
        <f>L150/I150</f>
        <v>1485.2171712938712</v>
      </c>
      <c r="R150" s="3">
        <v>18606.45</v>
      </c>
      <c r="S150" s="23">
        <v>42368</v>
      </c>
      <c r="T150" s="182"/>
      <c r="U150" s="127"/>
      <c r="V150" s="127"/>
    </row>
    <row r="151" spans="1:22" s="93" customFormat="1" ht="23.45" hidden="1" customHeight="1" x14ac:dyDescent="0.25">
      <c r="A151" s="2">
        <v>119</v>
      </c>
      <c r="B151" s="36" t="s">
        <v>97</v>
      </c>
      <c r="C151" s="115">
        <v>1988</v>
      </c>
      <c r="D151" s="2">
        <v>2009</v>
      </c>
      <c r="E151" s="2" t="s">
        <v>416</v>
      </c>
      <c r="F151" s="2">
        <v>7</v>
      </c>
      <c r="G151" s="2">
        <v>2</v>
      </c>
      <c r="H151" s="3">
        <v>2403.8000000000002</v>
      </c>
      <c r="I151" s="3">
        <v>1925.2</v>
      </c>
      <c r="J151" s="3">
        <v>1559.72</v>
      </c>
      <c r="K151" s="3">
        <v>41</v>
      </c>
      <c r="L151" s="3">
        <v>2805405.52</v>
      </c>
      <c r="M151" s="3">
        <f t="shared" si="47"/>
        <v>105202.71</v>
      </c>
      <c r="N151" s="3">
        <f t="shared" si="48"/>
        <v>175337.85</v>
      </c>
      <c r="O151" s="3">
        <f t="shared" si="49"/>
        <v>70135.14</v>
      </c>
      <c r="P151" s="3">
        <f t="shared" si="50"/>
        <v>2454729.8199999998</v>
      </c>
      <c r="Q151" s="3">
        <f>L151/I151</f>
        <v>1457.2021192603365</v>
      </c>
      <c r="R151" s="3">
        <v>18606.45</v>
      </c>
      <c r="S151" s="23">
        <v>42368</v>
      </c>
      <c r="T151" s="182"/>
      <c r="U151" s="127"/>
      <c r="V151" s="127"/>
    </row>
    <row r="152" spans="1:22" s="93" customFormat="1" ht="23.45" hidden="1" customHeight="1" x14ac:dyDescent="0.25">
      <c r="A152" s="2">
        <v>120</v>
      </c>
      <c r="B152" s="36" t="s">
        <v>98</v>
      </c>
      <c r="C152" s="115">
        <v>1989</v>
      </c>
      <c r="D152" s="2">
        <v>2010</v>
      </c>
      <c r="E152" s="2" t="s">
        <v>416</v>
      </c>
      <c r="F152" s="2">
        <v>7</v>
      </c>
      <c r="G152" s="2">
        <v>2</v>
      </c>
      <c r="H152" s="3">
        <v>2369.6999999999998</v>
      </c>
      <c r="I152" s="3">
        <v>1908.2</v>
      </c>
      <c r="J152" s="3">
        <v>1677.1</v>
      </c>
      <c r="K152" s="3">
        <v>77</v>
      </c>
      <c r="L152" s="3">
        <v>3699916.32</v>
      </c>
      <c r="M152" s="3">
        <f t="shared" si="47"/>
        <v>138746.85999999999</v>
      </c>
      <c r="N152" s="3">
        <f t="shared" si="48"/>
        <v>231244.77</v>
      </c>
      <c r="O152" s="3">
        <f t="shared" si="49"/>
        <v>92497.91</v>
      </c>
      <c r="P152" s="3">
        <f t="shared" si="50"/>
        <v>3237426.78</v>
      </c>
      <c r="Q152" s="3">
        <f>L152/I152</f>
        <v>1938.9562519652027</v>
      </c>
      <c r="R152" s="3">
        <v>18606.45</v>
      </c>
      <c r="S152" s="23">
        <v>42368</v>
      </c>
      <c r="T152" s="182"/>
      <c r="U152" s="127"/>
      <c r="V152" s="127"/>
    </row>
    <row r="153" spans="1:22" s="13" customFormat="1" ht="23.45" hidden="1" customHeight="1" x14ac:dyDescent="0.25">
      <c r="A153" s="2">
        <v>121</v>
      </c>
      <c r="B153" s="36" t="s">
        <v>325</v>
      </c>
      <c r="C153" s="115">
        <v>1981</v>
      </c>
      <c r="D153" s="55">
        <v>0</v>
      </c>
      <c r="E153" s="2" t="s">
        <v>416</v>
      </c>
      <c r="F153" s="2">
        <v>5</v>
      </c>
      <c r="G153" s="2">
        <v>4</v>
      </c>
      <c r="H153" s="2">
        <v>3005.1</v>
      </c>
      <c r="I153" s="2">
        <v>2608.3000000000002</v>
      </c>
      <c r="J153" s="2">
        <v>2440.1999999999998</v>
      </c>
      <c r="K153" s="2">
        <v>140</v>
      </c>
      <c r="L153" s="3">
        <v>6007268.8799999999</v>
      </c>
      <c r="M153" s="3">
        <v>170159.83</v>
      </c>
      <c r="N153" s="3">
        <v>283599.71000000002</v>
      </c>
      <c r="O153" s="3">
        <v>113439.89</v>
      </c>
      <c r="P153" s="3">
        <f t="shared" si="50"/>
        <v>5440069.4500000002</v>
      </c>
      <c r="Q153" s="3">
        <f>L153/H153</f>
        <v>1999.0246181491464</v>
      </c>
      <c r="R153" s="3">
        <v>15577.35</v>
      </c>
      <c r="S153" s="23">
        <v>42369</v>
      </c>
      <c r="T153" s="182"/>
      <c r="U153" s="31"/>
      <c r="V153" s="31"/>
    </row>
    <row r="154" spans="1:22" s="13" customFormat="1" ht="23.45" hidden="1" customHeight="1" x14ac:dyDescent="0.25">
      <c r="A154" s="2">
        <v>122</v>
      </c>
      <c r="B154" s="36" t="s">
        <v>326</v>
      </c>
      <c r="C154" s="115">
        <v>1989</v>
      </c>
      <c r="D154" s="55">
        <v>0</v>
      </c>
      <c r="E154" s="2" t="s">
        <v>416</v>
      </c>
      <c r="F154" s="2">
        <v>9</v>
      </c>
      <c r="G154" s="2">
        <v>8</v>
      </c>
      <c r="H154" s="2">
        <v>12328</v>
      </c>
      <c r="I154" s="2">
        <v>10448</v>
      </c>
      <c r="J154" s="2">
        <v>9184.5</v>
      </c>
      <c r="K154" s="2">
        <v>447</v>
      </c>
      <c r="L154" s="3">
        <v>13361174.48</v>
      </c>
      <c r="M154" s="3">
        <f>ROUND(L154*3.75%,2)</f>
        <v>501044.04</v>
      </c>
      <c r="N154" s="3">
        <f>ROUND(L154*6.25%,2)</f>
        <v>835073.41</v>
      </c>
      <c r="O154" s="3">
        <f>ROUND((M154+N154)*0.25,2)</f>
        <v>334029.36</v>
      </c>
      <c r="P154" s="3">
        <f>ROUND(L154-(M154+N154+O154),2)</f>
        <v>11691027.67</v>
      </c>
      <c r="Q154" s="3">
        <f>L154/H154</f>
        <v>1083.8071447112266</v>
      </c>
      <c r="R154" s="141">
        <v>18606.45</v>
      </c>
      <c r="S154" s="23">
        <v>42369</v>
      </c>
      <c r="T154" s="182"/>
      <c r="U154" s="31"/>
      <c r="V154" s="31"/>
    </row>
    <row r="155" spans="1:22" s="13" customFormat="1" ht="23.45" hidden="1" customHeight="1" x14ac:dyDescent="0.25">
      <c r="A155" s="2">
        <v>123</v>
      </c>
      <c r="B155" s="36" t="s">
        <v>327</v>
      </c>
      <c r="C155" s="115">
        <v>1990</v>
      </c>
      <c r="D155" s="55">
        <v>0</v>
      </c>
      <c r="E155" s="2" t="s">
        <v>416</v>
      </c>
      <c r="F155" s="2">
        <v>9</v>
      </c>
      <c r="G155" s="2">
        <v>2</v>
      </c>
      <c r="H155" s="2">
        <v>3046</v>
      </c>
      <c r="I155" s="2">
        <v>2487.8000000000002</v>
      </c>
      <c r="J155" s="2">
        <v>2408.1</v>
      </c>
      <c r="K155" s="2">
        <v>144</v>
      </c>
      <c r="L155" s="3">
        <v>3363154.94</v>
      </c>
      <c r="M155" s="3">
        <f t="shared" ref="M155:M156" si="51">ROUND(L155*3.75%,2)</f>
        <v>126118.31</v>
      </c>
      <c r="N155" s="3">
        <f t="shared" ref="N155:N156" si="52">ROUND(L155*6.25%,2)</f>
        <v>210197.18</v>
      </c>
      <c r="O155" s="3">
        <f t="shared" ref="O155:O156" si="53">ROUND((M155+N155)*0.25,2)</f>
        <v>84078.87</v>
      </c>
      <c r="P155" s="3">
        <f>ROUND(L155-(M155+N155+O155),2)</f>
        <v>2942760.58</v>
      </c>
      <c r="Q155" s="3">
        <f>L155/H155</f>
        <v>1104.1217793827971</v>
      </c>
      <c r="R155" s="141">
        <v>18606.45</v>
      </c>
      <c r="S155" s="23">
        <v>42369</v>
      </c>
      <c r="T155" s="182"/>
      <c r="U155" s="31"/>
      <c r="V155" s="31"/>
    </row>
    <row r="156" spans="1:22" s="13" customFormat="1" ht="23.45" hidden="1" customHeight="1" x14ac:dyDescent="0.25">
      <c r="A156" s="2">
        <v>124</v>
      </c>
      <c r="B156" s="36" t="s">
        <v>332</v>
      </c>
      <c r="C156" s="115">
        <v>1988</v>
      </c>
      <c r="D156" s="55">
        <v>0</v>
      </c>
      <c r="E156" s="2" t="s">
        <v>189</v>
      </c>
      <c r="F156" s="2">
        <v>2</v>
      </c>
      <c r="G156" s="2">
        <v>3</v>
      </c>
      <c r="H156" s="2">
        <v>999.8</v>
      </c>
      <c r="I156" s="2">
        <v>999.8</v>
      </c>
      <c r="J156" s="15">
        <v>132</v>
      </c>
      <c r="K156" s="2">
        <v>57</v>
      </c>
      <c r="L156" s="3">
        <v>1827844.9</v>
      </c>
      <c r="M156" s="3">
        <f t="shared" si="51"/>
        <v>68544.179999999993</v>
      </c>
      <c r="N156" s="3">
        <f t="shared" si="52"/>
        <v>114240.31</v>
      </c>
      <c r="O156" s="3">
        <f t="shared" si="53"/>
        <v>45696.12</v>
      </c>
      <c r="P156" s="3">
        <f t="shared" si="50"/>
        <v>1599364.29</v>
      </c>
      <c r="Q156" s="3">
        <f>L156/H156</f>
        <v>1828.2105421084216</v>
      </c>
      <c r="R156" s="3">
        <v>9454.09</v>
      </c>
      <c r="S156" s="23">
        <v>42369</v>
      </c>
      <c r="T156" s="182"/>
      <c r="U156" s="31"/>
      <c r="V156" s="31"/>
    </row>
    <row r="157" spans="1:22" s="76" customFormat="1" ht="25.5" hidden="1" customHeight="1" x14ac:dyDescent="0.25">
      <c r="A157" s="27"/>
      <c r="B157" s="212" t="s">
        <v>100</v>
      </c>
      <c r="C157" s="214"/>
      <c r="D157" s="27"/>
      <c r="E157" s="27"/>
      <c r="F157" s="27"/>
      <c r="G157" s="27"/>
      <c r="H157" s="4">
        <f>SUM(H149:H156)</f>
        <v>36525.4</v>
      </c>
      <c r="I157" s="4">
        <f>SUM(I149:I156)</f>
        <v>30483.8</v>
      </c>
      <c r="J157" s="4">
        <f>SUM(J149:J156)</f>
        <v>26277.519999999997</v>
      </c>
      <c r="K157" s="28">
        <f>SUM(K149:K156)</f>
        <v>1489</v>
      </c>
      <c r="L157" s="4">
        <f>ROUND(SUM(L149:L156),2)</f>
        <v>44002736.060000002</v>
      </c>
      <c r="M157" s="4">
        <f>ROUND(SUM(M149:M156),2)</f>
        <v>1594989.84</v>
      </c>
      <c r="N157" s="4">
        <f>ROUND(SUM(N149:N156),2)</f>
        <v>2658316.42</v>
      </c>
      <c r="O157" s="4">
        <f>ROUND(SUM(O149:O156),2)</f>
        <v>1063326.57</v>
      </c>
      <c r="P157" s="4">
        <f>ROUND(SUM(P149:P156),2)</f>
        <v>38686103.229999997</v>
      </c>
      <c r="Q157" s="4">
        <f>L157/I157</f>
        <v>1443.4793582164955</v>
      </c>
      <c r="R157" s="4"/>
      <c r="S157" s="4"/>
      <c r="T157" s="182"/>
      <c r="U157" s="97"/>
      <c r="V157" s="97"/>
    </row>
    <row r="158" spans="1:22" s="89" customFormat="1" ht="25.5" hidden="1" customHeight="1" x14ac:dyDescent="0.25">
      <c r="A158" s="195"/>
      <c r="B158" s="204" t="s">
        <v>616</v>
      </c>
      <c r="C158" s="204"/>
      <c r="D158" s="125"/>
      <c r="E158" s="195"/>
      <c r="F158" s="195"/>
      <c r="G158" s="195"/>
      <c r="H158" s="194"/>
      <c r="I158" s="194"/>
      <c r="J158" s="194"/>
      <c r="K158" s="194"/>
      <c r="L158" s="194"/>
      <c r="M158" s="194"/>
      <c r="N158" s="194"/>
      <c r="O158" s="194"/>
      <c r="P158" s="194"/>
      <c r="Q158" s="194"/>
      <c r="R158" s="194"/>
      <c r="S158" s="194"/>
      <c r="T158" s="182"/>
      <c r="U158" s="99"/>
      <c r="V158" s="99"/>
    </row>
    <row r="159" spans="1:22" s="13" customFormat="1" ht="34.5" hidden="1" customHeight="1" x14ac:dyDescent="0.25">
      <c r="A159" s="2">
        <v>125</v>
      </c>
      <c r="B159" s="9" t="s">
        <v>613</v>
      </c>
      <c r="C159" s="115">
        <v>1984</v>
      </c>
      <c r="D159" s="2">
        <v>0</v>
      </c>
      <c r="E159" s="2" t="s">
        <v>189</v>
      </c>
      <c r="F159" s="29">
        <v>2</v>
      </c>
      <c r="G159" s="29">
        <v>3</v>
      </c>
      <c r="H159" s="30">
        <v>818.6</v>
      </c>
      <c r="I159" s="30">
        <v>818.6</v>
      </c>
      <c r="J159" s="30">
        <v>702.5</v>
      </c>
      <c r="K159" s="29">
        <v>41</v>
      </c>
      <c r="L159" s="10">
        <v>1944962.31</v>
      </c>
      <c r="M159" s="3">
        <v>0</v>
      </c>
      <c r="N159" s="3">
        <f t="shared" ref="N159:N168" si="54">ROUND(L159*10%,2)</f>
        <v>194496.23</v>
      </c>
      <c r="O159" s="3">
        <f>ROUND(N159*0.25,2)</f>
        <v>48624.06</v>
      </c>
      <c r="P159" s="3">
        <f t="shared" ref="P159:P168" si="55">ROUND(L159-(M159+N159+O159),2)</f>
        <v>1701842.02</v>
      </c>
      <c r="Q159" s="3">
        <f t="shared" ref="Q159:Q169" si="56">L159/I159</f>
        <v>2375.961776203274</v>
      </c>
      <c r="R159" s="3">
        <v>9454.09</v>
      </c>
      <c r="S159" s="23">
        <v>42368</v>
      </c>
      <c r="T159" s="182"/>
      <c r="U159" s="31"/>
      <c r="V159" s="31"/>
    </row>
    <row r="160" spans="1:22" s="31" customFormat="1" ht="30.75" hidden="1" customHeight="1" x14ac:dyDescent="0.25">
      <c r="A160" s="2">
        <v>126</v>
      </c>
      <c r="B160" s="9" t="s">
        <v>614</v>
      </c>
      <c r="C160" s="115">
        <v>1984</v>
      </c>
      <c r="D160" s="2">
        <v>0</v>
      </c>
      <c r="E160" s="2" t="s">
        <v>189</v>
      </c>
      <c r="F160" s="29">
        <v>2</v>
      </c>
      <c r="G160" s="29">
        <v>3</v>
      </c>
      <c r="H160" s="30">
        <v>816.8</v>
      </c>
      <c r="I160" s="30">
        <v>816.8</v>
      </c>
      <c r="J160" s="30">
        <v>638.5</v>
      </c>
      <c r="K160" s="29">
        <v>38</v>
      </c>
      <c r="L160" s="10">
        <v>2542475.2200000002</v>
      </c>
      <c r="M160" s="3">
        <v>0</v>
      </c>
      <c r="N160" s="3">
        <f t="shared" si="54"/>
        <v>254247.52</v>
      </c>
      <c r="O160" s="3">
        <f t="shared" ref="O160:O168" si="57">ROUND(N160*0.25,2)</f>
        <v>63561.88</v>
      </c>
      <c r="P160" s="3">
        <f t="shared" si="55"/>
        <v>2224665.8199999998</v>
      </c>
      <c r="Q160" s="3">
        <f t="shared" si="56"/>
        <v>3112.7267629774733</v>
      </c>
      <c r="R160" s="3">
        <v>9454.09</v>
      </c>
      <c r="S160" s="23">
        <v>42368</v>
      </c>
      <c r="T160" s="182"/>
    </row>
    <row r="161" spans="1:22" s="13" customFormat="1" ht="29.25" hidden="1" customHeight="1" x14ac:dyDescent="0.25">
      <c r="A161" s="2">
        <v>127</v>
      </c>
      <c r="B161" s="9" t="s">
        <v>615</v>
      </c>
      <c r="C161" s="115">
        <v>1985</v>
      </c>
      <c r="D161" s="2">
        <v>0</v>
      </c>
      <c r="E161" s="2" t="s">
        <v>189</v>
      </c>
      <c r="F161" s="29">
        <v>2</v>
      </c>
      <c r="G161" s="29">
        <v>3</v>
      </c>
      <c r="H161" s="30">
        <v>819.5</v>
      </c>
      <c r="I161" s="30">
        <v>819.5</v>
      </c>
      <c r="J161" s="30">
        <v>657</v>
      </c>
      <c r="K161" s="29">
        <v>40</v>
      </c>
      <c r="L161" s="10">
        <v>1226728.9099999999</v>
      </c>
      <c r="M161" s="10">
        <v>0</v>
      </c>
      <c r="N161" s="3">
        <f t="shared" si="54"/>
        <v>122672.89</v>
      </c>
      <c r="O161" s="3">
        <f t="shared" si="57"/>
        <v>30668.22</v>
      </c>
      <c r="P161" s="3">
        <f t="shared" si="55"/>
        <v>1073387.8</v>
      </c>
      <c r="Q161" s="3">
        <f t="shared" si="56"/>
        <v>1496.9236241610738</v>
      </c>
      <c r="R161" s="3">
        <v>9454.09</v>
      </c>
      <c r="S161" s="23">
        <v>42368</v>
      </c>
      <c r="T161" s="182"/>
      <c r="U161" s="31"/>
      <c r="V161" s="31"/>
    </row>
    <row r="162" spans="1:22" s="13" customFormat="1" ht="23.45" hidden="1" customHeight="1" x14ac:dyDescent="0.25">
      <c r="A162" s="2">
        <v>128</v>
      </c>
      <c r="B162" s="9" t="s">
        <v>620</v>
      </c>
      <c r="C162" s="115">
        <v>1981</v>
      </c>
      <c r="D162" s="2">
        <v>0</v>
      </c>
      <c r="E162" s="2" t="s">
        <v>189</v>
      </c>
      <c r="F162" s="29">
        <v>2</v>
      </c>
      <c r="G162" s="29">
        <v>3</v>
      </c>
      <c r="H162" s="30">
        <v>794</v>
      </c>
      <c r="I162" s="30">
        <v>794</v>
      </c>
      <c r="J162" s="30">
        <v>605.79999999999995</v>
      </c>
      <c r="K162" s="29">
        <v>32</v>
      </c>
      <c r="L162" s="10">
        <v>1160219.08</v>
      </c>
      <c r="M162" s="3">
        <v>0</v>
      </c>
      <c r="N162" s="3">
        <f t="shared" si="54"/>
        <v>116021.91</v>
      </c>
      <c r="O162" s="3">
        <f t="shared" si="57"/>
        <v>29005.48</v>
      </c>
      <c r="P162" s="3">
        <f t="shared" si="55"/>
        <v>1015191.69</v>
      </c>
      <c r="Q162" s="3">
        <f t="shared" si="56"/>
        <v>1461.233098236776</v>
      </c>
      <c r="R162" s="3">
        <v>9454.09</v>
      </c>
      <c r="S162" s="23">
        <v>42369</v>
      </c>
      <c r="T162" s="182"/>
      <c r="U162" s="31"/>
      <c r="V162" s="31"/>
    </row>
    <row r="163" spans="1:22" s="13" customFormat="1" ht="23.45" hidden="1" customHeight="1" x14ac:dyDescent="0.25">
      <c r="A163" s="2">
        <v>129</v>
      </c>
      <c r="B163" s="9" t="s">
        <v>618</v>
      </c>
      <c r="C163" s="115">
        <v>1985</v>
      </c>
      <c r="D163" s="2">
        <v>0</v>
      </c>
      <c r="E163" s="2" t="s">
        <v>189</v>
      </c>
      <c r="F163" s="29">
        <v>2</v>
      </c>
      <c r="G163" s="29">
        <v>3</v>
      </c>
      <c r="H163" s="30">
        <v>815.3</v>
      </c>
      <c r="I163" s="30">
        <v>815.3</v>
      </c>
      <c r="J163" s="30">
        <v>531.6</v>
      </c>
      <c r="K163" s="29">
        <v>39</v>
      </c>
      <c r="L163" s="10">
        <v>1545403.6199999999</v>
      </c>
      <c r="M163" s="3">
        <v>0</v>
      </c>
      <c r="N163" s="3">
        <f t="shared" si="54"/>
        <v>154540.35999999999</v>
      </c>
      <c r="O163" s="3">
        <f t="shared" si="57"/>
        <v>38635.089999999997</v>
      </c>
      <c r="P163" s="3">
        <f t="shared" si="55"/>
        <v>1352228.17</v>
      </c>
      <c r="Q163" s="3">
        <f t="shared" si="56"/>
        <v>1895.5030295596712</v>
      </c>
      <c r="R163" s="3">
        <v>9454.09</v>
      </c>
      <c r="S163" s="23">
        <v>42369</v>
      </c>
      <c r="T163" s="182"/>
      <c r="U163" s="31"/>
      <c r="V163" s="31"/>
    </row>
    <row r="164" spans="1:22" s="13" customFormat="1" ht="23.45" hidden="1" customHeight="1" x14ac:dyDescent="0.25">
      <c r="A164" s="2">
        <v>130</v>
      </c>
      <c r="B164" s="9" t="s">
        <v>619</v>
      </c>
      <c r="C164" s="115">
        <v>1989</v>
      </c>
      <c r="D164" s="2">
        <v>0</v>
      </c>
      <c r="E164" s="2" t="s">
        <v>189</v>
      </c>
      <c r="F164" s="29">
        <v>2</v>
      </c>
      <c r="G164" s="29">
        <v>2</v>
      </c>
      <c r="H164" s="30">
        <v>1043</v>
      </c>
      <c r="I164" s="30">
        <v>1043</v>
      </c>
      <c r="J164" s="30">
        <v>860.1</v>
      </c>
      <c r="K164" s="29">
        <v>47</v>
      </c>
      <c r="L164" s="10">
        <v>1577592.6</v>
      </c>
      <c r="M164" s="3">
        <v>0</v>
      </c>
      <c r="N164" s="3">
        <f t="shared" si="54"/>
        <v>157759.26</v>
      </c>
      <c r="O164" s="3">
        <f t="shared" si="57"/>
        <v>39439.82</v>
      </c>
      <c r="P164" s="3">
        <f t="shared" si="55"/>
        <v>1380393.52</v>
      </c>
      <c r="Q164" s="3">
        <f t="shared" si="56"/>
        <v>1512.5528283796741</v>
      </c>
      <c r="R164" s="3">
        <v>9454.09</v>
      </c>
      <c r="S164" s="23">
        <v>42369</v>
      </c>
      <c r="T164" s="182"/>
      <c r="U164" s="31"/>
      <c r="V164" s="31"/>
    </row>
    <row r="165" spans="1:22" s="13" customFormat="1" ht="23.45" hidden="1" customHeight="1" x14ac:dyDescent="0.25">
      <c r="A165" s="2">
        <v>131</v>
      </c>
      <c r="B165" s="9" t="s">
        <v>621</v>
      </c>
      <c r="C165" s="115">
        <v>1979</v>
      </c>
      <c r="D165" s="2">
        <v>0</v>
      </c>
      <c r="E165" s="2" t="s">
        <v>189</v>
      </c>
      <c r="F165" s="29">
        <v>2</v>
      </c>
      <c r="G165" s="29">
        <v>3</v>
      </c>
      <c r="H165" s="30">
        <v>803.6</v>
      </c>
      <c r="I165" s="30">
        <v>803.6</v>
      </c>
      <c r="J165" s="30">
        <v>406.6</v>
      </c>
      <c r="K165" s="29">
        <v>41</v>
      </c>
      <c r="L165" s="10">
        <v>1316921.52</v>
      </c>
      <c r="M165" s="3">
        <v>0</v>
      </c>
      <c r="N165" s="3">
        <f t="shared" si="54"/>
        <v>131692.15</v>
      </c>
      <c r="O165" s="3">
        <f t="shared" si="57"/>
        <v>32923.040000000001</v>
      </c>
      <c r="P165" s="3">
        <f t="shared" si="55"/>
        <v>1152306.33</v>
      </c>
      <c r="Q165" s="3">
        <f t="shared" si="56"/>
        <v>1638.7774016923843</v>
      </c>
      <c r="R165" s="3">
        <v>9454.09</v>
      </c>
      <c r="S165" s="23">
        <v>42369</v>
      </c>
      <c r="T165" s="182"/>
      <c r="U165" s="31"/>
      <c r="V165" s="31"/>
    </row>
    <row r="166" spans="1:22" s="13" customFormat="1" ht="23.45" hidden="1" customHeight="1" x14ac:dyDescent="0.25">
      <c r="A166" s="2">
        <v>132</v>
      </c>
      <c r="B166" s="9" t="s">
        <v>622</v>
      </c>
      <c r="C166" s="115">
        <v>1989</v>
      </c>
      <c r="D166" s="2">
        <v>0</v>
      </c>
      <c r="E166" s="2" t="s">
        <v>189</v>
      </c>
      <c r="F166" s="29">
        <v>2</v>
      </c>
      <c r="G166" s="29">
        <v>3</v>
      </c>
      <c r="H166" s="30">
        <v>816.8</v>
      </c>
      <c r="I166" s="30">
        <v>816.8</v>
      </c>
      <c r="J166" s="30">
        <v>461.9</v>
      </c>
      <c r="K166" s="29">
        <v>39</v>
      </c>
      <c r="L166" s="10">
        <v>1771270.4900000002</v>
      </c>
      <c r="M166" s="3">
        <v>0</v>
      </c>
      <c r="N166" s="3">
        <f t="shared" si="54"/>
        <v>177127.05</v>
      </c>
      <c r="O166" s="3">
        <f t="shared" si="57"/>
        <v>44281.760000000002</v>
      </c>
      <c r="P166" s="3">
        <f t="shared" si="55"/>
        <v>1549861.68</v>
      </c>
      <c r="Q166" s="3">
        <f t="shared" si="56"/>
        <v>2168.5485920666019</v>
      </c>
      <c r="R166" s="3">
        <v>9454.09</v>
      </c>
      <c r="S166" s="23">
        <v>42369</v>
      </c>
      <c r="T166" s="182"/>
      <c r="U166" s="31"/>
      <c r="V166" s="31"/>
    </row>
    <row r="167" spans="1:22" s="13" customFormat="1" ht="23.45" hidden="1" customHeight="1" x14ac:dyDescent="0.25">
      <c r="A167" s="2">
        <v>133</v>
      </c>
      <c r="B167" s="9" t="s">
        <v>623</v>
      </c>
      <c r="C167" s="115">
        <v>1983</v>
      </c>
      <c r="D167" s="2">
        <v>0</v>
      </c>
      <c r="E167" s="2" t="s">
        <v>189</v>
      </c>
      <c r="F167" s="29">
        <v>2</v>
      </c>
      <c r="G167" s="29">
        <v>3</v>
      </c>
      <c r="H167" s="30">
        <v>838.9</v>
      </c>
      <c r="I167" s="30">
        <v>838.9</v>
      </c>
      <c r="J167" s="30">
        <v>368.5</v>
      </c>
      <c r="K167" s="29">
        <v>34</v>
      </c>
      <c r="L167" s="10">
        <v>1783288.21</v>
      </c>
      <c r="M167" s="3">
        <v>0</v>
      </c>
      <c r="N167" s="3">
        <f t="shared" si="54"/>
        <v>178328.82</v>
      </c>
      <c r="O167" s="3">
        <f t="shared" si="57"/>
        <v>44582.21</v>
      </c>
      <c r="P167" s="3">
        <f t="shared" si="55"/>
        <v>1560377.18</v>
      </c>
      <c r="Q167" s="3">
        <f t="shared" si="56"/>
        <v>2125.7458695911314</v>
      </c>
      <c r="R167" s="3">
        <v>9454.09</v>
      </c>
      <c r="S167" s="23">
        <v>42369</v>
      </c>
      <c r="T167" s="182"/>
      <c r="U167" s="31"/>
      <c r="V167" s="31"/>
    </row>
    <row r="168" spans="1:22" s="13" customFormat="1" ht="23.45" hidden="1" customHeight="1" x14ac:dyDescent="0.25">
      <c r="A168" s="2">
        <v>134</v>
      </c>
      <c r="B168" s="9" t="s">
        <v>624</v>
      </c>
      <c r="C168" s="115">
        <v>1995</v>
      </c>
      <c r="D168" s="2">
        <v>0</v>
      </c>
      <c r="E168" s="2" t="s">
        <v>189</v>
      </c>
      <c r="F168" s="29">
        <v>2</v>
      </c>
      <c r="G168" s="29">
        <v>2</v>
      </c>
      <c r="H168" s="30">
        <v>676.5</v>
      </c>
      <c r="I168" s="30">
        <v>676.5</v>
      </c>
      <c r="J168" s="30">
        <v>627.79999999999995</v>
      </c>
      <c r="K168" s="29">
        <v>34</v>
      </c>
      <c r="L168" s="10">
        <v>1834600.24</v>
      </c>
      <c r="M168" s="3">
        <v>0</v>
      </c>
      <c r="N168" s="3">
        <f t="shared" si="54"/>
        <v>183460.02</v>
      </c>
      <c r="O168" s="3">
        <f t="shared" si="57"/>
        <v>45865.01</v>
      </c>
      <c r="P168" s="3">
        <f t="shared" si="55"/>
        <v>1605275.21</v>
      </c>
      <c r="Q168" s="3">
        <f t="shared" si="56"/>
        <v>2711.8998373983741</v>
      </c>
      <c r="R168" s="3">
        <v>9454.09</v>
      </c>
      <c r="S168" s="23">
        <v>42369</v>
      </c>
      <c r="T168" s="182"/>
      <c r="U168" s="31"/>
      <c r="V168" s="31"/>
    </row>
    <row r="169" spans="1:22" s="76" customFormat="1" ht="27.75" hidden="1" customHeight="1" x14ac:dyDescent="0.25">
      <c r="A169" s="27"/>
      <c r="B169" s="218" t="s">
        <v>617</v>
      </c>
      <c r="C169" s="219"/>
      <c r="D169" s="126"/>
      <c r="E169" s="27"/>
      <c r="F169" s="27"/>
      <c r="G169" s="27"/>
      <c r="H169" s="4">
        <f>SUM(H159:H168)</f>
        <v>8243</v>
      </c>
      <c r="I169" s="4">
        <f>SUM(I159:I168)</f>
        <v>8243</v>
      </c>
      <c r="J169" s="4">
        <f>SUM(J159:J168)</f>
        <v>5860.3</v>
      </c>
      <c r="K169" s="4">
        <f>SUM(K159:K168)</f>
        <v>385</v>
      </c>
      <c r="L169" s="4">
        <f>ROUND(SUM(L159:L168),2)</f>
        <v>16703462.199999999</v>
      </c>
      <c r="M169" s="4">
        <f>ROUND(SUM(M159:M168),2)</f>
        <v>0</v>
      </c>
      <c r="N169" s="4">
        <f>ROUND(SUM(N159:N168),2)</f>
        <v>1670346.21</v>
      </c>
      <c r="O169" s="4">
        <f>ROUND(SUM(O159:O168),2)</f>
        <v>417586.57</v>
      </c>
      <c r="P169" s="4">
        <f>ROUND(SUM(P159:P168),2)</f>
        <v>14615529.42</v>
      </c>
      <c r="Q169" s="4">
        <f t="shared" si="56"/>
        <v>2026.3814387965544</v>
      </c>
      <c r="R169" s="4"/>
      <c r="S169" s="4"/>
      <c r="T169" s="182"/>
      <c r="U169" s="97"/>
      <c r="V169" s="97"/>
    </row>
    <row r="170" spans="1:22" s="89" customFormat="1" ht="27" hidden="1" customHeight="1" x14ac:dyDescent="0.25">
      <c r="A170" s="195"/>
      <c r="B170" s="205" t="s">
        <v>230</v>
      </c>
      <c r="C170" s="206"/>
      <c r="D170" s="195"/>
      <c r="E170" s="195"/>
      <c r="F170" s="195"/>
      <c r="G170" s="195"/>
      <c r="H170" s="194"/>
      <c r="I170" s="194"/>
      <c r="J170" s="194"/>
      <c r="K170" s="194"/>
      <c r="L170" s="194"/>
      <c r="M170" s="194"/>
      <c r="N170" s="194"/>
      <c r="O170" s="194"/>
      <c r="P170" s="194"/>
      <c r="Q170" s="194"/>
      <c r="R170" s="194"/>
      <c r="S170" s="194"/>
      <c r="T170" s="182"/>
      <c r="U170" s="99"/>
      <c r="V170" s="99"/>
    </row>
    <row r="171" spans="1:22" s="127" customFormat="1" ht="28.5" hidden="1" customHeight="1" x14ac:dyDescent="0.25">
      <c r="A171" s="33">
        <v>135</v>
      </c>
      <c r="B171" s="64" t="s">
        <v>229</v>
      </c>
      <c r="C171" s="115">
        <v>1989</v>
      </c>
      <c r="D171" s="2">
        <v>0</v>
      </c>
      <c r="E171" s="2" t="s">
        <v>416</v>
      </c>
      <c r="F171" s="2">
        <v>5</v>
      </c>
      <c r="G171" s="2">
        <v>6</v>
      </c>
      <c r="H171" s="3">
        <v>12473.9</v>
      </c>
      <c r="I171" s="3">
        <v>7132.4</v>
      </c>
      <c r="J171" s="3">
        <v>6839.9</v>
      </c>
      <c r="K171" s="2">
        <v>392</v>
      </c>
      <c r="L171" s="3">
        <v>928827.95</v>
      </c>
      <c r="M171" s="3">
        <f t="shared" ref="M171:M174" si="58">ROUND(L171*3.75%,2)</f>
        <v>34831.050000000003</v>
      </c>
      <c r="N171" s="3">
        <f t="shared" ref="N171:N175" si="59">ROUND(L171*6.25%,2)</f>
        <v>58051.75</v>
      </c>
      <c r="O171" s="3">
        <f t="shared" ref="O171:O175" si="60">ROUND((M171+N171)*0.25,2)</f>
        <v>23220.7</v>
      </c>
      <c r="P171" s="3">
        <f t="shared" ref="P171:P175" si="61">ROUND(L171-(M171+N171+O171),2)</f>
        <v>812724.45</v>
      </c>
      <c r="Q171" s="3">
        <f t="shared" ref="Q171:Q176" si="62">L171/I171</f>
        <v>130.22656469070719</v>
      </c>
      <c r="R171" s="3">
        <v>15577.35</v>
      </c>
      <c r="S171" s="23">
        <v>42368</v>
      </c>
      <c r="T171" s="182"/>
    </row>
    <row r="172" spans="1:22" s="127" customFormat="1" ht="25.5" hidden="1" customHeight="1" x14ac:dyDescent="0.25">
      <c r="A172" s="33">
        <v>136</v>
      </c>
      <c r="B172" s="64" t="s">
        <v>228</v>
      </c>
      <c r="C172" s="115">
        <v>1985</v>
      </c>
      <c r="D172" s="11">
        <v>2000</v>
      </c>
      <c r="E172" s="2" t="s">
        <v>416</v>
      </c>
      <c r="F172" s="2">
        <v>5</v>
      </c>
      <c r="G172" s="2">
        <v>6</v>
      </c>
      <c r="H172" s="3">
        <v>12464.7</v>
      </c>
      <c r="I172" s="3">
        <v>7235.2</v>
      </c>
      <c r="J172" s="3">
        <v>6868.5</v>
      </c>
      <c r="K172" s="2">
        <v>416</v>
      </c>
      <c r="L172" s="3">
        <v>3676378.48</v>
      </c>
      <c r="M172" s="3">
        <f t="shared" si="58"/>
        <v>137864.19</v>
      </c>
      <c r="N172" s="3">
        <v>229773.65</v>
      </c>
      <c r="O172" s="3">
        <v>91909.47</v>
      </c>
      <c r="P172" s="3">
        <f t="shared" si="61"/>
        <v>3216831.17</v>
      </c>
      <c r="Q172" s="3">
        <f t="shared" si="62"/>
        <v>508.12396063688635</v>
      </c>
      <c r="R172" s="3">
        <v>15577.35</v>
      </c>
      <c r="S172" s="23">
        <v>42368</v>
      </c>
      <c r="T172" s="182"/>
    </row>
    <row r="173" spans="1:22" s="96" customFormat="1" ht="24.75" hidden="1" customHeight="1" x14ac:dyDescent="0.25">
      <c r="A173" s="33">
        <v>137</v>
      </c>
      <c r="B173" s="36" t="s">
        <v>497</v>
      </c>
      <c r="C173" s="142">
        <v>1991</v>
      </c>
      <c r="D173" s="11">
        <v>0</v>
      </c>
      <c r="E173" s="2" t="s">
        <v>416</v>
      </c>
      <c r="F173" s="2">
        <v>5</v>
      </c>
      <c r="G173" s="2">
        <v>4</v>
      </c>
      <c r="H173" s="3">
        <v>8377.6</v>
      </c>
      <c r="I173" s="3">
        <v>4901.3999999999996</v>
      </c>
      <c r="J173" s="3">
        <v>4662.7</v>
      </c>
      <c r="K173" s="2">
        <v>271</v>
      </c>
      <c r="L173" s="34">
        <v>1203076.54</v>
      </c>
      <c r="M173" s="3">
        <f t="shared" si="58"/>
        <v>45115.37</v>
      </c>
      <c r="N173" s="3">
        <f t="shared" si="59"/>
        <v>75192.28</v>
      </c>
      <c r="O173" s="3">
        <f t="shared" si="60"/>
        <v>30076.91</v>
      </c>
      <c r="P173" s="3">
        <f t="shared" si="61"/>
        <v>1052691.98</v>
      </c>
      <c r="Q173" s="3">
        <f t="shared" si="62"/>
        <v>245.45569429142697</v>
      </c>
      <c r="R173" s="3">
        <v>15577.35</v>
      </c>
      <c r="S173" s="23">
        <v>42368</v>
      </c>
      <c r="T173" s="182"/>
    </row>
    <row r="174" spans="1:22" s="84" customFormat="1" ht="21" hidden="1" customHeight="1" x14ac:dyDescent="0.25">
      <c r="A174" s="33">
        <v>138</v>
      </c>
      <c r="B174" s="36" t="s">
        <v>713</v>
      </c>
      <c r="C174" s="115">
        <v>1985</v>
      </c>
      <c r="D174" s="11">
        <v>0</v>
      </c>
      <c r="E174" s="2" t="s">
        <v>416</v>
      </c>
      <c r="F174" s="2">
        <v>5</v>
      </c>
      <c r="G174" s="2">
        <v>6</v>
      </c>
      <c r="H174" s="3">
        <v>12549.4</v>
      </c>
      <c r="I174" s="3">
        <v>7412.4</v>
      </c>
      <c r="J174" s="3">
        <v>6316.1</v>
      </c>
      <c r="K174" s="2">
        <v>395</v>
      </c>
      <c r="L174" s="3">
        <v>6267136.5899999999</v>
      </c>
      <c r="M174" s="3">
        <f t="shared" si="58"/>
        <v>235017.62</v>
      </c>
      <c r="N174" s="3">
        <v>391696.03</v>
      </c>
      <c r="O174" s="3">
        <f t="shared" si="60"/>
        <v>156678.41</v>
      </c>
      <c r="P174" s="3">
        <f t="shared" si="61"/>
        <v>5483744.5300000003</v>
      </c>
      <c r="Q174" s="3">
        <f t="shared" si="62"/>
        <v>845.49357697911614</v>
      </c>
      <c r="R174" s="3">
        <v>15577.35</v>
      </c>
      <c r="S174" s="23">
        <v>42368</v>
      </c>
      <c r="T174" s="182"/>
      <c r="U174" s="98"/>
      <c r="V174" s="98"/>
    </row>
    <row r="175" spans="1:22" s="93" customFormat="1" ht="23.45" hidden="1" customHeight="1" x14ac:dyDescent="0.25">
      <c r="A175" s="33">
        <v>139</v>
      </c>
      <c r="B175" s="36" t="s">
        <v>334</v>
      </c>
      <c r="C175" s="115">
        <v>1985</v>
      </c>
      <c r="D175" s="2">
        <v>0</v>
      </c>
      <c r="E175" s="2" t="s">
        <v>416</v>
      </c>
      <c r="F175" s="2">
        <v>5</v>
      </c>
      <c r="G175" s="2">
        <v>6</v>
      </c>
      <c r="H175" s="3">
        <v>12549.4</v>
      </c>
      <c r="I175" s="3">
        <v>7412.4</v>
      </c>
      <c r="J175" s="3">
        <v>6316.1</v>
      </c>
      <c r="K175" s="2">
        <v>385</v>
      </c>
      <c r="L175" s="3">
        <v>6785489.7699999996</v>
      </c>
      <c r="M175" s="3">
        <v>254455.86</v>
      </c>
      <c r="N175" s="3">
        <f t="shared" si="59"/>
        <v>424093.11</v>
      </c>
      <c r="O175" s="3">
        <f t="shared" si="60"/>
        <v>169637.24</v>
      </c>
      <c r="P175" s="3">
        <f t="shared" si="61"/>
        <v>5937303.5599999996</v>
      </c>
      <c r="Q175" s="3">
        <f t="shared" si="62"/>
        <v>915.42412309103668</v>
      </c>
      <c r="R175" s="3">
        <v>15777.35</v>
      </c>
      <c r="S175" s="23">
        <v>42368</v>
      </c>
      <c r="T175" s="182"/>
      <c r="U175" s="127"/>
      <c r="V175" s="127"/>
    </row>
    <row r="176" spans="1:22" s="76" customFormat="1" ht="30" hidden="1" customHeight="1" x14ac:dyDescent="0.25">
      <c r="A176" s="27"/>
      <c r="B176" s="224" t="s">
        <v>231</v>
      </c>
      <c r="C176" s="224"/>
      <c r="D176" s="27"/>
      <c r="E176" s="27"/>
      <c r="F176" s="27"/>
      <c r="G176" s="27"/>
      <c r="H176" s="4">
        <f t="shared" ref="H176:P176" si="63">ROUND(SUM(H171:H175),2)</f>
        <v>58415</v>
      </c>
      <c r="I176" s="4">
        <f t="shared" si="63"/>
        <v>34093.800000000003</v>
      </c>
      <c r="J176" s="4">
        <f t="shared" si="63"/>
        <v>31003.3</v>
      </c>
      <c r="K176" s="28">
        <f t="shared" si="63"/>
        <v>1859</v>
      </c>
      <c r="L176" s="4">
        <f>ROUND(SUM(L171:L175),2)</f>
        <v>18860909.329999998</v>
      </c>
      <c r="M176" s="4">
        <f t="shared" si="63"/>
        <v>707284.09</v>
      </c>
      <c r="N176" s="4">
        <f t="shared" si="63"/>
        <v>1178806.82</v>
      </c>
      <c r="O176" s="4">
        <f t="shared" si="63"/>
        <v>471522.73</v>
      </c>
      <c r="P176" s="4">
        <f t="shared" si="63"/>
        <v>16503295.689999999</v>
      </c>
      <c r="Q176" s="4">
        <f t="shared" si="62"/>
        <v>553.20642844153474</v>
      </c>
      <c r="R176" s="4"/>
      <c r="S176" s="16"/>
      <c r="T176" s="182"/>
      <c r="U176" s="97"/>
      <c r="V176" s="97"/>
    </row>
    <row r="177" spans="1:22" s="84" customFormat="1" ht="24.75" hidden="1" customHeight="1" x14ac:dyDescent="0.25">
      <c r="A177" s="2"/>
      <c r="B177" s="205" t="s">
        <v>103</v>
      </c>
      <c r="C177" s="206"/>
      <c r="D177" s="2"/>
      <c r="E177" s="2"/>
      <c r="F177" s="2"/>
      <c r="G177" s="2"/>
      <c r="H177" s="2"/>
      <c r="I177" s="2"/>
      <c r="J177" s="2"/>
      <c r="K177" s="2"/>
      <c r="L177" s="3"/>
      <c r="M177" s="3"/>
      <c r="N177" s="3"/>
      <c r="O177" s="3"/>
      <c r="P177" s="3"/>
      <c r="Q177" s="3"/>
      <c r="R177" s="3"/>
      <c r="S177" s="2"/>
      <c r="T177" s="182"/>
      <c r="U177" s="98"/>
      <c r="V177" s="98"/>
    </row>
    <row r="178" spans="1:22" s="96" customFormat="1" ht="23.45" hidden="1" customHeight="1" x14ac:dyDescent="0.25">
      <c r="A178" s="2">
        <v>140</v>
      </c>
      <c r="B178" s="36" t="s">
        <v>101</v>
      </c>
      <c r="C178" s="115">
        <v>1987</v>
      </c>
      <c r="D178" s="2">
        <v>0</v>
      </c>
      <c r="E178" s="2" t="s">
        <v>416</v>
      </c>
      <c r="F178" s="2">
        <v>9</v>
      </c>
      <c r="G178" s="2">
        <v>3</v>
      </c>
      <c r="H178" s="2">
        <v>5427</v>
      </c>
      <c r="I178" s="2">
        <v>4792.1000000000004</v>
      </c>
      <c r="J178" s="2">
        <v>4679.5</v>
      </c>
      <c r="K178" s="2">
        <v>282</v>
      </c>
      <c r="L178" s="3">
        <v>5502427.0599999996</v>
      </c>
      <c r="M178" s="3">
        <f t="shared" ref="M178" si="64">ROUND(L178*3.75%,2)</f>
        <v>206341.01</v>
      </c>
      <c r="N178" s="3">
        <f t="shared" ref="N178" si="65">ROUND(L178*6.25%,2)</f>
        <v>343901.69</v>
      </c>
      <c r="O178" s="3">
        <f t="shared" ref="O178" si="66">ROUND((M178+N178)*0.25,2)</f>
        <v>137560.68</v>
      </c>
      <c r="P178" s="3">
        <f t="shared" ref="P178" si="67">ROUND(L178-(M178+N178+O178),2)</f>
        <v>4814623.68</v>
      </c>
      <c r="Q178" s="3">
        <f>L178/I178</f>
        <v>1148.2287640074287</v>
      </c>
      <c r="R178" s="3">
        <v>18606.45</v>
      </c>
      <c r="S178" s="23">
        <v>42368</v>
      </c>
      <c r="T178" s="182"/>
    </row>
    <row r="179" spans="1:22" s="96" customFormat="1" ht="28.5" hidden="1" customHeight="1" x14ac:dyDescent="0.25">
      <c r="A179" s="2">
        <v>141</v>
      </c>
      <c r="B179" s="9" t="s">
        <v>102</v>
      </c>
      <c r="C179" s="115">
        <v>1998</v>
      </c>
      <c r="D179" s="2">
        <v>0</v>
      </c>
      <c r="E179" s="2" t="s">
        <v>127</v>
      </c>
      <c r="F179" s="2">
        <v>5</v>
      </c>
      <c r="G179" s="2">
        <v>3</v>
      </c>
      <c r="H179" s="2">
        <v>4651.8</v>
      </c>
      <c r="I179" s="2">
        <v>4651.8</v>
      </c>
      <c r="J179" s="2">
        <v>3353.7</v>
      </c>
      <c r="K179" s="2">
        <v>224</v>
      </c>
      <c r="L179" s="3">
        <v>1939357.14</v>
      </c>
      <c r="M179" s="3">
        <v>0</v>
      </c>
      <c r="N179" s="3">
        <v>0</v>
      </c>
      <c r="O179" s="3">
        <v>0</v>
      </c>
      <c r="P179" s="3">
        <f>ROUND(L179-(M179+N179+O179),2)</f>
        <v>1939357.14</v>
      </c>
      <c r="Q179" s="3">
        <f>L179/I179</f>
        <v>416.904669160325</v>
      </c>
      <c r="R179" s="3">
        <v>24736.34</v>
      </c>
      <c r="S179" s="23">
        <v>42368</v>
      </c>
      <c r="T179" s="182"/>
    </row>
    <row r="180" spans="1:22" s="89" customFormat="1" ht="23.45" hidden="1" customHeight="1" x14ac:dyDescent="0.25">
      <c r="A180" s="27"/>
      <c r="B180" s="212" t="s">
        <v>104</v>
      </c>
      <c r="C180" s="214"/>
      <c r="D180" s="27"/>
      <c r="E180" s="27"/>
      <c r="F180" s="27"/>
      <c r="G180" s="27"/>
      <c r="H180" s="4">
        <f t="shared" ref="H180:K180" si="68">ROUND(SUM(H178:H179),2)</f>
        <v>10078.799999999999</v>
      </c>
      <c r="I180" s="4">
        <f t="shared" si="68"/>
        <v>9443.9</v>
      </c>
      <c r="J180" s="4">
        <f t="shared" si="68"/>
        <v>8033.2</v>
      </c>
      <c r="K180" s="28">
        <f t="shared" si="68"/>
        <v>506</v>
      </c>
      <c r="L180" s="4">
        <f>ROUND(SUM(L178:L179),2)</f>
        <v>7441784.2000000002</v>
      </c>
      <c r="M180" s="4">
        <f>ROUND(SUM(M178:M179),2)</f>
        <v>206341.01</v>
      </c>
      <c r="N180" s="4">
        <f>ROUND(SUM(N178:N179),2)</f>
        <v>343901.69</v>
      </c>
      <c r="O180" s="4">
        <f>ROUND(SUM(O178:O179),2)</f>
        <v>137560.68</v>
      </c>
      <c r="P180" s="4">
        <f>ROUND(SUM(P178:P179),2)</f>
        <v>6753980.8200000003</v>
      </c>
      <c r="Q180" s="4">
        <f>L180/I180</f>
        <v>787.99904700388618</v>
      </c>
      <c r="R180" s="4"/>
      <c r="S180" s="16"/>
      <c r="T180" s="182"/>
      <c r="U180" s="99"/>
      <c r="V180" s="99"/>
    </row>
    <row r="181" spans="1:22" s="84" customFormat="1" ht="30" hidden="1" customHeight="1" x14ac:dyDescent="0.25">
      <c r="A181" s="2"/>
      <c r="B181" s="204" t="s">
        <v>108</v>
      </c>
      <c r="C181" s="204"/>
      <c r="D181" s="2"/>
      <c r="E181" s="2"/>
      <c r="F181" s="2"/>
      <c r="G181" s="2"/>
      <c r="H181" s="2"/>
      <c r="I181" s="2"/>
      <c r="J181" s="2"/>
      <c r="K181" s="2"/>
      <c r="L181" s="3"/>
      <c r="M181" s="3"/>
      <c r="N181" s="3"/>
      <c r="O181" s="3"/>
      <c r="P181" s="3"/>
      <c r="Q181" s="3"/>
      <c r="R181" s="3"/>
      <c r="S181" s="2"/>
      <c r="T181" s="182"/>
      <c r="U181" s="98"/>
      <c r="V181" s="98"/>
    </row>
    <row r="182" spans="1:22" s="84" customFormat="1" ht="23.45" hidden="1" customHeight="1" x14ac:dyDescent="0.25">
      <c r="A182" s="2">
        <v>142</v>
      </c>
      <c r="B182" s="36" t="s">
        <v>105</v>
      </c>
      <c r="C182" s="115">
        <v>1982</v>
      </c>
      <c r="D182" s="2">
        <v>0</v>
      </c>
      <c r="E182" s="2" t="s">
        <v>416</v>
      </c>
      <c r="F182" s="2">
        <v>5</v>
      </c>
      <c r="G182" s="199">
        <v>4</v>
      </c>
      <c r="H182" s="3">
        <v>4513.3999999999996</v>
      </c>
      <c r="I182" s="3">
        <v>3003.7</v>
      </c>
      <c r="J182" s="3">
        <v>2778.3</v>
      </c>
      <c r="K182" s="6">
        <v>182</v>
      </c>
      <c r="L182" s="3">
        <v>3029371.85</v>
      </c>
      <c r="M182" s="3">
        <f t="shared" ref="M182:M184" si="69">ROUND(L182*3.75%,2)</f>
        <v>113601.44</v>
      </c>
      <c r="N182" s="3">
        <f t="shared" ref="N182:N187" si="70">ROUND(L182*6.25%,2)</f>
        <v>189335.74</v>
      </c>
      <c r="O182" s="3">
        <f t="shared" ref="O182:O187" si="71">ROUND((M182+N182)*0.25,2)</f>
        <v>75734.3</v>
      </c>
      <c r="P182" s="3">
        <f t="shared" ref="P182:P187" si="72">L182-(M182+N182+O182)</f>
        <v>2650700.37</v>
      </c>
      <c r="Q182" s="3">
        <f t="shared" ref="Q182:Q188" si="73">L182/I182</f>
        <v>1008.5467423511004</v>
      </c>
      <c r="R182" s="3">
        <v>18606.45</v>
      </c>
      <c r="S182" s="23">
        <v>42368</v>
      </c>
      <c r="T182" s="182"/>
      <c r="U182" s="98"/>
      <c r="V182" s="98"/>
    </row>
    <row r="183" spans="1:22" s="84" customFormat="1" ht="23.45" hidden="1" customHeight="1" x14ac:dyDescent="0.25">
      <c r="A183" s="2">
        <v>143</v>
      </c>
      <c r="B183" s="36" t="s">
        <v>106</v>
      </c>
      <c r="C183" s="115">
        <v>1983</v>
      </c>
      <c r="D183" s="2">
        <v>0</v>
      </c>
      <c r="E183" s="2" t="s">
        <v>416</v>
      </c>
      <c r="F183" s="2">
        <v>5</v>
      </c>
      <c r="G183" s="199">
        <v>4</v>
      </c>
      <c r="H183" s="3">
        <v>4483.5</v>
      </c>
      <c r="I183" s="3">
        <v>3685.3</v>
      </c>
      <c r="J183" s="3">
        <v>3391.3</v>
      </c>
      <c r="K183" s="6">
        <v>210</v>
      </c>
      <c r="L183" s="3">
        <v>5714463.0300000003</v>
      </c>
      <c r="M183" s="3">
        <f t="shared" si="69"/>
        <v>214292.36</v>
      </c>
      <c r="N183" s="3">
        <f t="shared" si="70"/>
        <v>357153.94</v>
      </c>
      <c r="O183" s="3">
        <f t="shared" si="71"/>
        <v>142861.57999999999</v>
      </c>
      <c r="P183" s="3">
        <f t="shared" si="72"/>
        <v>5000155.1500000004</v>
      </c>
      <c r="Q183" s="3">
        <f t="shared" si="73"/>
        <v>1550.6099991859551</v>
      </c>
      <c r="R183" s="3">
        <v>18606.45</v>
      </c>
      <c r="S183" s="23">
        <v>42368</v>
      </c>
      <c r="T183" s="182"/>
      <c r="U183" s="98"/>
      <c r="V183" s="98"/>
    </row>
    <row r="184" spans="1:22" s="84" customFormat="1" ht="23.45" hidden="1" customHeight="1" x14ac:dyDescent="0.25">
      <c r="A184" s="2">
        <v>144</v>
      </c>
      <c r="B184" s="36" t="s">
        <v>107</v>
      </c>
      <c r="C184" s="115">
        <v>1984</v>
      </c>
      <c r="D184" s="2">
        <v>0</v>
      </c>
      <c r="E184" s="2" t="s">
        <v>416</v>
      </c>
      <c r="F184" s="2">
        <v>5</v>
      </c>
      <c r="G184" s="199">
        <v>4</v>
      </c>
      <c r="H184" s="3">
        <v>4479.6000000000004</v>
      </c>
      <c r="I184" s="3">
        <v>3591</v>
      </c>
      <c r="J184" s="3">
        <v>3317.2</v>
      </c>
      <c r="K184" s="6">
        <v>215</v>
      </c>
      <c r="L184" s="3">
        <v>3524184.4</v>
      </c>
      <c r="M184" s="3">
        <f t="shared" si="69"/>
        <v>132156.92000000001</v>
      </c>
      <c r="N184" s="3">
        <f t="shared" si="70"/>
        <v>220261.53</v>
      </c>
      <c r="O184" s="3">
        <f t="shared" si="71"/>
        <v>88104.61</v>
      </c>
      <c r="P184" s="3">
        <f t="shared" si="72"/>
        <v>3083661.34</v>
      </c>
      <c r="Q184" s="3">
        <f t="shared" si="73"/>
        <v>981.39359509885821</v>
      </c>
      <c r="R184" s="3">
        <v>18606.45</v>
      </c>
      <c r="S184" s="23">
        <v>42368</v>
      </c>
      <c r="T184" s="182"/>
      <c r="U184" s="98"/>
      <c r="V184" s="98"/>
    </row>
    <row r="185" spans="1:22" s="93" customFormat="1" ht="23.45" hidden="1" customHeight="1" x14ac:dyDescent="0.25">
      <c r="A185" s="2">
        <v>145</v>
      </c>
      <c r="B185" s="36" t="s">
        <v>340</v>
      </c>
      <c r="C185" s="115">
        <v>1984</v>
      </c>
      <c r="D185" s="2">
        <v>0</v>
      </c>
      <c r="E185" s="2" t="s">
        <v>416</v>
      </c>
      <c r="F185" s="2">
        <v>5</v>
      </c>
      <c r="G185" s="2">
        <v>4</v>
      </c>
      <c r="H185" s="2">
        <v>4482.7</v>
      </c>
      <c r="I185" s="2">
        <v>3570.9</v>
      </c>
      <c r="J185" s="2">
        <v>3299.1</v>
      </c>
      <c r="K185" s="2">
        <v>191</v>
      </c>
      <c r="L185" s="3">
        <v>3525896.15</v>
      </c>
      <c r="M185" s="3">
        <v>132221.1</v>
      </c>
      <c r="N185" s="3">
        <v>220368.5</v>
      </c>
      <c r="O185" s="3">
        <f t="shared" si="71"/>
        <v>88147.4</v>
      </c>
      <c r="P185" s="3">
        <f t="shared" si="72"/>
        <v>3085159.15</v>
      </c>
      <c r="Q185" s="3">
        <f t="shared" si="73"/>
        <v>987.3970567644011</v>
      </c>
      <c r="R185" s="3">
        <v>18606.45</v>
      </c>
      <c r="S185" s="23">
        <v>42369</v>
      </c>
      <c r="T185" s="182"/>
      <c r="U185" s="127"/>
      <c r="V185" s="127"/>
    </row>
    <row r="186" spans="1:22" s="93" customFormat="1" ht="23.45" hidden="1" customHeight="1" x14ac:dyDescent="0.25">
      <c r="A186" s="2">
        <v>146</v>
      </c>
      <c r="B186" s="36" t="s">
        <v>341</v>
      </c>
      <c r="C186" s="115">
        <v>1983</v>
      </c>
      <c r="D186" s="2">
        <v>0</v>
      </c>
      <c r="E186" s="2" t="s">
        <v>416</v>
      </c>
      <c r="F186" s="2">
        <v>5</v>
      </c>
      <c r="G186" s="2">
        <v>4</v>
      </c>
      <c r="H186" s="2">
        <v>4561.8999999999996</v>
      </c>
      <c r="I186" s="2">
        <v>3613.1</v>
      </c>
      <c r="J186" s="2">
        <v>3336.1</v>
      </c>
      <c r="K186" s="2">
        <v>199</v>
      </c>
      <c r="L186" s="3">
        <v>5360335.49</v>
      </c>
      <c r="M186" s="3">
        <v>201012.59</v>
      </c>
      <c r="N186" s="3">
        <v>335020.96000000002</v>
      </c>
      <c r="O186" s="3">
        <v>134008.4</v>
      </c>
      <c r="P186" s="3">
        <f t="shared" si="72"/>
        <v>4690293.54</v>
      </c>
      <c r="Q186" s="3">
        <f t="shared" si="73"/>
        <v>1483.5834850959011</v>
      </c>
      <c r="R186" s="3">
        <v>18606.45</v>
      </c>
      <c r="S186" s="23">
        <v>42369</v>
      </c>
      <c r="T186" s="182"/>
      <c r="U186" s="127"/>
      <c r="V186" s="127"/>
    </row>
    <row r="187" spans="1:22" s="93" customFormat="1" ht="23.45" hidden="1" customHeight="1" x14ac:dyDescent="0.25">
      <c r="A187" s="2">
        <v>147</v>
      </c>
      <c r="B187" s="36" t="s">
        <v>508</v>
      </c>
      <c r="C187" s="115">
        <v>1983</v>
      </c>
      <c r="D187" s="2">
        <v>0</v>
      </c>
      <c r="E187" s="2" t="s">
        <v>416</v>
      </c>
      <c r="F187" s="2">
        <v>5</v>
      </c>
      <c r="G187" s="2">
        <v>4</v>
      </c>
      <c r="H187" s="135">
        <v>4492.8</v>
      </c>
      <c r="I187" s="135">
        <v>3638.7</v>
      </c>
      <c r="J187" s="135">
        <v>3342.9</v>
      </c>
      <c r="K187" s="2">
        <v>202</v>
      </c>
      <c r="L187" s="3">
        <v>3826182.97</v>
      </c>
      <c r="M187" s="3">
        <f>ROUND(L187*3.75%,2)</f>
        <v>143481.85999999999</v>
      </c>
      <c r="N187" s="3">
        <f t="shared" si="70"/>
        <v>239136.44</v>
      </c>
      <c r="O187" s="3">
        <f t="shared" si="71"/>
        <v>95654.58</v>
      </c>
      <c r="P187" s="3">
        <f t="shared" si="72"/>
        <v>3347910.0900000003</v>
      </c>
      <c r="Q187" s="3">
        <f t="shared" si="73"/>
        <v>1051.5247121224613</v>
      </c>
      <c r="R187" s="3">
        <v>18606.45</v>
      </c>
      <c r="S187" s="23">
        <v>42369</v>
      </c>
      <c r="T187" s="182"/>
      <c r="U187" s="127"/>
      <c r="V187" s="127"/>
    </row>
    <row r="188" spans="1:22" s="89" customFormat="1" ht="24" hidden="1" customHeight="1" x14ac:dyDescent="0.25">
      <c r="A188" s="27"/>
      <c r="B188" s="212" t="s">
        <v>109</v>
      </c>
      <c r="C188" s="214"/>
      <c r="D188" s="27"/>
      <c r="E188" s="27"/>
      <c r="F188" s="27"/>
      <c r="G188" s="32"/>
      <c r="H188" s="4">
        <f>SUM(H182:H187)</f>
        <v>27013.899999999998</v>
      </c>
      <c r="I188" s="4">
        <f>SUM(I182:I187)</f>
        <v>21102.7</v>
      </c>
      <c r="J188" s="4">
        <f>SUM(J182:J187)</f>
        <v>19464.900000000001</v>
      </c>
      <c r="K188" s="28">
        <f>SUM(K182:K187)</f>
        <v>1199</v>
      </c>
      <c r="L188" s="4">
        <f>ROUND(SUM(L182:L187),2)</f>
        <v>24980433.890000001</v>
      </c>
      <c r="M188" s="4">
        <f>ROUND(SUM(M182:M187),2)</f>
        <v>936766.27</v>
      </c>
      <c r="N188" s="4">
        <f>ROUND(SUM(N182:N187),2)</f>
        <v>1561277.11</v>
      </c>
      <c r="O188" s="4">
        <f>ROUND(SUM(O182:O187),2)</f>
        <v>624510.87</v>
      </c>
      <c r="P188" s="4">
        <f>ROUND(SUM(P182:P187),2)</f>
        <v>21857879.640000001</v>
      </c>
      <c r="Q188" s="4">
        <f t="shared" si="73"/>
        <v>1183.7553436290143</v>
      </c>
      <c r="R188" s="4"/>
      <c r="S188" s="4"/>
      <c r="T188" s="182"/>
      <c r="U188" s="99"/>
      <c r="V188" s="99"/>
    </row>
    <row r="189" spans="1:22" s="84" customFormat="1" ht="25.5" hidden="1" customHeight="1" x14ac:dyDescent="0.25">
      <c r="A189" s="2"/>
      <c r="B189" s="204" t="s">
        <v>158</v>
      </c>
      <c r="C189" s="204"/>
      <c r="D189" s="2"/>
      <c r="E189" s="2"/>
      <c r="F189" s="2"/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182"/>
      <c r="U189" s="98"/>
      <c r="V189" s="98"/>
    </row>
    <row r="190" spans="1:22" s="127" customFormat="1" ht="23.45" hidden="1" customHeight="1" x14ac:dyDescent="0.25">
      <c r="A190" s="2">
        <v>148</v>
      </c>
      <c r="B190" s="14" t="s">
        <v>110</v>
      </c>
      <c r="C190" s="115">
        <v>1986</v>
      </c>
      <c r="D190" s="2">
        <v>2012</v>
      </c>
      <c r="E190" s="2" t="s">
        <v>416</v>
      </c>
      <c r="F190" s="2">
        <v>9</v>
      </c>
      <c r="G190" s="2">
        <v>2</v>
      </c>
      <c r="H190" s="2">
        <v>4972.6000000000004</v>
      </c>
      <c r="I190" s="2">
        <v>4165.3</v>
      </c>
      <c r="J190" s="2">
        <v>4053.2</v>
      </c>
      <c r="K190" s="2">
        <v>276</v>
      </c>
      <c r="L190" s="3">
        <v>7072289.3200000003</v>
      </c>
      <c r="M190" s="3">
        <f>ROUND(L190*3.75%,2)</f>
        <v>265210.84999999998</v>
      </c>
      <c r="N190" s="3">
        <v>442018.09</v>
      </c>
      <c r="O190" s="3">
        <f t="shared" ref="O190:O193" si="74">ROUND((M190+N190)*0.25,2)</f>
        <v>176807.24</v>
      </c>
      <c r="P190" s="3">
        <f>ROUND(L190-(M190+N190+O190),2)</f>
        <v>6188253.1399999997</v>
      </c>
      <c r="Q190" s="3">
        <f t="shared" ref="Q190:Q240" si="75">L190/I190</f>
        <v>1697.9063500828272</v>
      </c>
      <c r="R190" s="3">
        <v>18606.45</v>
      </c>
      <c r="S190" s="23">
        <v>42368</v>
      </c>
      <c r="T190" s="182"/>
    </row>
    <row r="191" spans="1:22" s="127" customFormat="1" ht="23.45" hidden="1" customHeight="1" x14ac:dyDescent="0.25">
      <c r="A191" s="2">
        <v>149</v>
      </c>
      <c r="B191" s="14" t="s">
        <v>111</v>
      </c>
      <c r="C191" s="115">
        <v>1985</v>
      </c>
      <c r="D191" s="2">
        <v>0</v>
      </c>
      <c r="E191" s="2" t="s">
        <v>416</v>
      </c>
      <c r="F191" s="2">
        <v>9</v>
      </c>
      <c r="G191" s="2">
        <v>9</v>
      </c>
      <c r="H191" s="2">
        <v>21497.8</v>
      </c>
      <c r="I191" s="2">
        <v>18878.400000000001</v>
      </c>
      <c r="J191" s="2">
        <v>18166.8</v>
      </c>
      <c r="K191" s="2">
        <v>744</v>
      </c>
      <c r="L191" s="3">
        <v>16345238.34</v>
      </c>
      <c r="M191" s="3">
        <v>612946.43999999994</v>
      </c>
      <c r="N191" s="3">
        <v>1021577.4</v>
      </c>
      <c r="O191" s="3">
        <v>408630.97</v>
      </c>
      <c r="P191" s="3">
        <v>14302083.529999999</v>
      </c>
      <c r="Q191" s="3">
        <f t="shared" si="75"/>
        <v>865.81693046020837</v>
      </c>
      <c r="R191" s="3">
        <v>18606.45</v>
      </c>
      <c r="S191" s="23">
        <v>42368</v>
      </c>
      <c r="T191" s="182"/>
    </row>
    <row r="192" spans="1:22" s="127" customFormat="1" ht="23.45" hidden="1" customHeight="1" x14ac:dyDescent="0.25">
      <c r="A192" s="2">
        <v>150</v>
      </c>
      <c r="B192" s="14" t="s">
        <v>112</v>
      </c>
      <c r="C192" s="115">
        <v>1990</v>
      </c>
      <c r="D192" s="2">
        <v>0</v>
      </c>
      <c r="E192" s="2" t="s">
        <v>416</v>
      </c>
      <c r="F192" s="2">
        <v>5</v>
      </c>
      <c r="G192" s="2">
        <v>4</v>
      </c>
      <c r="H192" s="2">
        <v>3922.7</v>
      </c>
      <c r="I192" s="2">
        <v>3499.7</v>
      </c>
      <c r="J192" s="2">
        <v>3349.8</v>
      </c>
      <c r="K192" s="2">
        <v>127</v>
      </c>
      <c r="L192" s="3">
        <v>1228453.93</v>
      </c>
      <c r="M192" s="3">
        <f t="shared" ref="M192:M194" si="76">ROUND(L192*3.75%,2)</f>
        <v>46067.02</v>
      </c>
      <c r="N192" s="3">
        <f t="shared" ref="N192:N195" si="77">ROUND(L192*6.25%,2)</f>
        <v>76778.37</v>
      </c>
      <c r="O192" s="3">
        <v>30711.360000000001</v>
      </c>
      <c r="P192" s="3">
        <f t="shared" ref="P192:P239" si="78">ROUND(L192-(M192+N192+O192),2)</f>
        <v>1074897.18</v>
      </c>
      <c r="Q192" s="3">
        <f t="shared" si="75"/>
        <v>351.01692430779781</v>
      </c>
      <c r="R192" s="3">
        <v>15577.35</v>
      </c>
      <c r="S192" s="23">
        <v>42368</v>
      </c>
      <c r="T192" s="182"/>
    </row>
    <row r="193" spans="1:21" s="127" customFormat="1" ht="31.5" hidden="1" customHeight="1" x14ac:dyDescent="0.25">
      <c r="A193" s="2">
        <v>151</v>
      </c>
      <c r="B193" s="14" t="s">
        <v>113</v>
      </c>
      <c r="C193" s="115">
        <v>1990</v>
      </c>
      <c r="D193" s="2">
        <v>0</v>
      </c>
      <c r="E193" s="2" t="s">
        <v>416</v>
      </c>
      <c r="F193" s="2">
        <v>5</v>
      </c>
      <c r="G193" s="2">
        <v>8</v>
      </c>
      <c r="H193" s="2">
        <v>7738.9</v>
      </c>
      <c r="I193" s="2">
        <v>6698.6</v>
      </c>
      <c r="J193" s="2">
        <v>6655.2</v>
      </c>
      <c r="K193" s="2">
        <v>313</v>
      </c>
      <c r="L193" s="3">
        <v>5199536.2699999996</v>
      </c>
      <c r="M193" s="3">
        <f t="shared" si="76"/>
        <v>194982.61</v>
      </c>
      <c r="N193" s="3">
        <v>324971.01</v>
      </c>
      <c r="O193" s="3">
        <f t="shared" si="74"/>
        <v>129988.41</v>
      </c>
      <c r="P193" s="3">
        <f t="shared" si="78"/>
        <v>4549594.24</v>
      </c>
      <c r="Q193" s="3">
        <f t="shared" si="75"/>
        <v>776.21238318454596</v>
      </c>
      <c r="R193" s="3">
        <v>15577.35</v>
      </c>
      <c r="S193" s="23">
        <v>42368</v>
      </c>
      <c r="T193" s="182"/>
    </row>
    <row r="194" spans="1:21" s="127" customFormat="1" ht="23.45" hidden="1" customHeight="1" x14ac:dyDescent="0.25">
      <c r="A194" s="2">
        <v>152</v>
      </c>
      <c r="B194" s="14" t="s">
        <v>114</v>
      </c>
      <c r="C194" s="115">
        <v>1966</v>
      </c>
      <c r="D194" s="2">
        <v>2012</v>
      </c>
      <c r="E194" s="2" t="s">
        <v>416</v>
      </c>
      <c r="F194" s="2">
        <v>5</v>
      </c>
      <c r="G194" s="2">
        <v>4</v>
      </c>
      <c r="H194" s="2">
        <v>2924.8</v>
      </c>
      <c r="I194" s="2">
        <v>2640</v>
      </c>
      <c r="J194" s="2">
        <v>2166</v>
      </c>
      <c r="K194" s="2">
        <v>191</v>
      </c>
      <c r="L194" s="3">
        <v>7685886.6799999997</v>
      </c>
      <c r="M194" s="3">
        <f t="shared" si="76"/>
        <v>288220.75</v>
      </c>
      <c r="N194" s="3">
        <v>480367.91</v>
      </c>
      <c r="O194" s="3">
        <v>192147.18</v>
      </c>
      <c r="P194" s="3">
        <f t="shared" si="78"/>
        <v>6725150.8399999999</v>
      </c>
      <c r="Q194" s="3">
        <f t="shared" si="75"/>
        <v>2911.3207121212122</v>
      </c>
      <c r="R194" s="3">
        <v>15577.35</v>
      </c>
      <c r="S194" s="23">
        <v>42368</v>
      </c>
      <c r="T194" s="182"/>
    </row>
    <row r="195" spans="1:21" s="127" customFormat="1" ht="23.45" hidden="1" customHeight="1" x14ac:dyDescent="0.25">
      <c r="A195" s="2">
        <v>153</v>
      </c>
      <c r="B195" s="14" t="s">
        <v>115</v>
      </c>
      <c r="C195" s="115">
        <v>1966</v>
      </c>
      <c r="D195" s="2">
        <v>2012</v>
      </c>
      <c r="E195" s="2" t="s">
        <v>416</v>
      </c>
      <c r="F195" s="2">
        <v>5</v>
      </c>
      <c r="G195" s="2">
        <v>4</v>
      </c>
      <c r="H195" s="2">
        <v>2810.7</v>
      </c>
      <c r="I195" s="2">
        <v>2533.5</v>
      </c>
      <c r="J195" s="2">
        <v>2470.1</v>
      </c>
      <c r="K195" s="2">
        <v>162</v>
      </c>
      <c r="L195" s="3">
        <v>5377494.6100000003</v>
      </c>
      <c r="M195" s="3">
        <v>201656.04</v>
      </c>
      <c r="N195" s="3">
        <f t="shared" si="77"/>
        <v>336093.41</v>
      </c>
      <c r="O195" s="3">
        <v>134437.37</v>
      </c>
      <c r="P195" s="3">
        <f t="shared" si="78"/>
        <v>4705307.79</v>
      </c>
      <c r="Q195" s="3">
        <f t="shared" si="75"/>
        <v>2122.5555989737518</v>
      </c>
      <c r="R195" s="3">
        <v>15577.35</v>
      </c>
      <c r="S195" s="23">
        <v>42368</v>
      </c>
      <c r="T195" s="182"/>
    </row>
    <row r="196" spans="1:21" s="127" customFormat="1" ht="23.45" hidden="1" customHeight="1" x14ac:dyDescent="0.25">
      <c r="A196" s="2">
        <v>154</v>
      </c>
      <c r="B196" s="14" t="s">
        <v>117</v>
      </c>
      <c r="C196" s="115">
        <v>1968</v>
      </c>
      <c r="D196" s="2">
        <v>2010</v>
      </c>
      <c r="E196" s="11" t="s">
        <v>118</v>
      </c>
      <c r="F196" s="2">
        <v>5</v>
      </c>
      <c r="G196" s="2">
        <v>4</v>
      </c>
      <c r="H196" s="2">
        <v>3838.4</v>
      </c>
      <c r="I196" s="2">
        <v>3565.6</v>
      </c>
      <c r="J196" s="2">
        <v>3474.6</v>
      </c>
      <c r="K196" s="2">
        <v>213</v>
      </c>
      <c r="L196" s="3">
        <v>2288028.96</v>
      </c>
      <c r="M196" s="3">
        <v>0</v>
      </c>
      <c r="N196" s="3">
        <v>0</v>
      </c>
      <c r="O196" s="3">
        <v>0</v>
      </c>
      <c r="P196" s="3">
        <f t="shared" si="78"/>
        <v>2288028.96</v>
      </c>
      <c r="Q196" s="3">
        <f t="shared" si="75"/>
        <v>641.69535562037242</v>
      </c>
      <c r="R196" s="3">
        <v>24736.34</v>
      </c>
      <c r="S196" s="23">
        <v>42368</v>
      </c>
      <c r="T196" s="182"/>
    </row>
    <row r="197" spans="1:21" s="127" customFormat="1" ht="23.45" hidden="1" customHeight="1" x14ac:dyDescent="0.25">
      <c r="A197" s="2">
        <v>155</v>
      </c>
      <c r="B197" s="14" t="s">
        <v>119</v>
      </c>
      <c r="C197" s="115">
        <v>1967</v>
      </c>
      <c r="D197" s="2">
        <v>2010</v>
      </c>
      <c r="E197" s="11" t="s">
        <v>118</v>
      </c>
      <c r="F197" s="2">
        <v>5</v>
      </c>
      <c r="G197" s="2">
        <v>4</v>
      </c>
      <c r="H197" s="2">
        <v>3811.8</v>
      </c>
      <c r="I197" s="2">
        <v>3538.9</v>
      </c>
      <c r="J197" s="2">
        <v>3508.4</v>
      </c>
      <c r="K197" s="2">
        <v>211</v>
      </c>
      <c r="L197" s="3">
        <v>2215210.79</v>
      </c>
      <c r="M197" s="3">
        <v>0</v>
      </c>
      <c r="N197" s="3">
        <v>0</v>
      </c>
      <c r="O197" s="3">
        <v>0</v>
      </c>
      <c r="P197" s="3">
        <f t="shared" si="78"/>
        <v>2215210.79</v>
      </c>
      <c r="Q197" s="3">
        <f t="shared" si="75"/>
        <v>625.96026731470226</v>
      </c>
      <c r="R197" s="3">
        <v>24736.34</v>
      </c>
      <c r="S197" s="23">
        <v>42368</v>
      </c>
      <c r="T197" s="182"/>
    </row>
    <row r="198" spans="1:21" s="127" customFormat="1" ht="23.45" hidden="1" customHeight="1" x14ac:dyDescent="0.25">
      <c r="A198" s="2">
        <v>156</v>
      </c>
      <c r="B198" s="14" t="s">
        <v>120</v>
      </c>
      <c r="C198" s="115">
        <v>1970</v>
      </c>
      <c r="D198" s="2">
        <v>0</v>
      </c>
      <c r="E198" s="2" t="s">
        <v>416</v>
      </c>
      <c r="F198" s="2">
        <v>5</v>
      </c>
      <c r="G198" s="2">
        <v>4</v>
      </c>
      <c r="H198" s="2">
        <v>3759.1</v>
      </c>
      <c r="I198" s="2">
        <v>3453.1</v>
      </c>
      <c r="J198" s="2">
        <v>3093.1</v>
      </c>
      <c r="K198" s="2">
        <v>206</v>
      </c>
      <c r="L198" s="3">
        <v>9010255.4900000002</v>
      </c>
      <c r="M198" s="3">
        <f>ROUND(L198*3.75%,2)</f>
        <v>337884.58</v>
      </c>
      <c r="N198" s="3">
        <v>563140.98</v>
      </c>
      <c r="O198" s="3">
        <v>225256.38</v>
      </c>
      <c r="P198" s="3">
        <f t="shared" si="78"/>
        <v>7883973.5499999998</v>
      </c>
      <c r="Q198" s="3">
        <f t="shared" si="75"/>
        <v>2609.3236483160063</v>
      </c>
      <c r="R198" s="3">
        <v>15577.35</v>
      </c>
      <c r="S198" s="23">
        <v>42368</v>
      </c>
      <c r="T198" s="182"/>
    </row>
    <row r="199" spans="1:21" s="127" customFormat="1" ht="23.45" hidden="1" customHeight="1" x14ac:dyDescent="0.25">
      <c r="A199" s="2">
        <v>157</v>
      </c>
      <c r="B199" s="14" t="s">
        <v>121</v>
      </c>
      <c r="C199" s="115">
        <v>1970</v>
      </c>
      <c r="D199" s="2">
        <v>0</v>
      </c>
      <c r="E199" s="2" t="s">
        <v>416</v>
      </c>
      <c r="F199" s="2">
        <v>5</v>
      </c>
      <c r="G199" s="2">
        <v>4</v>
      </c>
      <c r="H199" s="2">
        <v>3775.4</v>
      </c>
      <c r="I199" s="2">
        <v>3490.2</v>
      </c>
      <c r="J199" s="2">
        <v>3372.7</v>
      </c>
      <c r="K199" s="2">
        <v>207</v>
      </c>
      <c r="L199" s="3">
        <v>8419632.1699999999</v>
      </c>
      <c r="M199" s="3">
        <v>315736.2</v>
      </c>
      <c r="N199" s="3">
        <v>526227.02</v>
      </c>
      <c r="O199" s="3">
        <f t="shared" ref="O199:O213" si="79">ROUND((M199+N199)*0.25,2)</f>
        <v>210490.81</v>
      </c>
      <c r="P199" s="3">
        <f t="shared" si="78"/>
        <v>7367178.1399999997</v>
      </c>
      <c r="Q199" s="3">
        <f t="shared" si="75"/>
        <v>2412.3638100968428</v>
      </c>
      <c r="R199" s="3">
        <v>15577.35</v>
      </c>
      <c r="S199" s="23">
        <v>42368</v>
      </c>
      <c r="T199" s="182"/>
    </row>
    <row r="200" spans="1:21" s="127" customFormat="1" ht="23.45" hidden="1" customHeight="1" x14ac:dyDescent="0.25">
      <c r="A200" s="2">
        <v>158</v>
      </c>
      <c r="B200" s="14" t="s">
        <v>122</v>
      </c>
      <c r="C200" s="115">
        <v>1970</v>
      </c>
      <c r="D200" s="2">
        <v>0</v>
      </c>
      <c r="E200" s="2" t="s">
        <v>416</v>
      </c>
      <c r="F200" s="2">
        <v>5</v>
      </c>
      <c r="G200" s="2">
        <v>1</v>
      </c>
      <c r="H200" s="2">
        <v>4926.3999999999996</v>
      </c>
      <c r="I200" s="2">
        <v>3693.3</v>
      </c>
      <c r="J200" s="2">
        <v>3326.2</v>
      </c>
      <c r="K200" s="2">
        <v>307</v>
      </c>
      <c r="L200" s="3">
        <v>8730486.0600000005</v>
      </c>
      <c r="M200" s="3">
        <v>327393.21999999997</v>
      </c>
      <c r="N200" s="3">
        <f t="shared" ref="N200:N212" si="80">ROUND(L200*6.25%,2)</f>
        <v>545655.38</v>
      </c>
      <c r="O200" s="3">
        <v>218262.16</v>
      </c>
      <c r="P200" s="3">
        <f t="shared" si="78"/>
        <v>7639175.2999999998</v>
      </c>
      <c r="Q200" s="3">
        <f t="shared" si="75"/>
        <v>2363.8713508244659</v>
      </c>
      <c r="R200" s="3">
        <v>15577.35</v>
      </c>
      <c r="S200" s="23">
        <v>42368</v>
      </c>
      <c r="T200" s="182"/>
    </row>
    <row r="201" spans="1:21" s="127" customFormat="1" ht="23.45" hidden="1" customHeight="1" x14ac:dyDescent="0.25">
      <c r="A201" s="2">
        <v>159</v>
      </c>
      <c r="B201" s="14" t="s">
        <v>123</v>
      </c>
      <c r="C201" s="115">
        <v>1969</v>
      </c>
      <c r="D201" s="2">
        <v>0</v>
      </c>
      <c r="E201" s="2" t="s">
        <v>416</v>
      </c>
      <c r="F201" s="2">
        <v>5</v>
      </c>
      <c r="G201" s="2">
        <v>4</v>
      </c>
      <c r="H201" s="2">
        <v>3833</v>
      </c>
      <c r="I201" s="2">
        <v>3542.7</v>
      </c>
      <c r="J201" s="2">
        <v>2750.1</v>
      </c>
      <c r="K201" s="2">
        <v>164</v>
      </c>
      <c r="L201" s="3">
        <v>10338033.460000001</v>
      </c>
      <c r="M201" s="3">
        <v>387676.27</v>
      </c>
      <c r="N201" s="3">
        <f t="shared" si="80"/>
        <v>646127.09</v>
      </c>
      <c r="O201" s="3">
        <v>258450.83</v>
      </c>
      <c r="P201" s="3">
        <f t="shared" si="78"/>
        <v>9045779.2699999996</v>
      </c>
      <c r="Q201" s="3">
        <f t="shared" si="75"/>
        <v>2918.1227481864121</v>
      </c>
      <c r="R201" s="3">
        <v>15577.35</v>
      </c>
      <c r="S201" s="23">
        <v>42368</v>
      </c>
      <c r="T201" s="182"/>
    </row>
    <row r="202" spans="1:21" s="127" customFormat="1" ht="23.45" hidden="1" customHeight="1" x14ac:dyDescent="0.25">
      <c r="A202" s="2">
        <v>160</v>
      </c>
      <c r="B202" s="14" t="s">
        <v>124</v>
      </c>
      <c r="C202" s="115">
        <v>1973</v>
      </c>
      <c r="D202" s="2">
        <v>2013</v>
      </c>
      <c r="E202" s="2" t="s">
        <v>416</v>
      </c>
      <c r="F202" s="2">
        <v>3</v>
      </c>
      <c r="G202" s="2">
        <v>2</v>
      </c>
      <c r="H202" s="2">
        <v>1239.9000000000001</v>
      </c>
      <c r="I202" s="2">
        <v>1106.9000000000001</v>
      </c>
      <c r="J202" s="2">
        <v>959.1</v>
      </c>
      <c r="K202" s="2">
        <v>73</v>
      </c>
      <c r="L202" s="3">
        <f>3435563.19-9107.7</f>
        <v>3426455.4899999998</v>
      </c>
      <c r="M202" s="3">
        <f t="shared" ref="M202:M212" si="81">ROUND(L202*3.75%,2)</f>
        <v>128492.08</v>
      </c>
      <c r="N202" s="3">
        <f t="shared" si="80"/>
        <v>214153.47</v>
      </c>
      <c r="O202" s="3">
        <f t="shared" si="79"/>
        <v>85661.39</v>
      </c>
      <c r="P202" s="3">
        <f t="shared" si="78"/>
        <v>2998148.55</v>
      </c>
      <c r="Q202" s="3">
        <f t="shared" si="75"/>
        <v>3095.5420453518832</v>
      </c>
      <c r="R202" s="3">
        <v>15577.35</v>
      </c>
      <c r="S202" s="23">
        <v>42368</v>
      </c>
      <c r="T202" s="182"/>
    </row>
    <row r="203" spans="1:21" s="127" customFormat="1" ht="23.45" hidden="1" customHeight="1" x14ac:dyDescent="0.25">
      <c r="A203" s="2">
        <v>161</v>
      </c>
      <c r="B203" s="14" t="s">
        <v>125</v>
      </c>
      <c r="C203" s="115">
        <v>1989</v>
      </c>
      <c r="D203" s="2">
        <v>0</v>
      </c>
      <c r="E203" s="2" t="s">
        <v>416</v>
      </c>
      <c r="F203" s="2">
        <v>5</v>
      </c>
      <c r="G203" s="2">
        <v>4</v>
      </c>
      <c r="H203" s="2">
        <v>4505.5</v>
      </c>
      <c r="I203" s="2">
        <v>4502.8999999999996</v>
      </c>
      <c r="J203" s="2">
        <v>4464.2</v>
      </c>
      <c r="K203" s="2">
        <v>217</v>
      </c>
      <c r="L203" s="3">
        <v>15748814.539999999</v>
      </c>
      <c r="M203" s="3">
        <f t="shared" si="81"/>
        <v>590580.55000000005</v>
      </c>
      <c r="N203" s="3">
        <f t="shared" si="80"/>
        <v>984300.91</v>
      </c>
      <c r="O203" s="3">
        <v>393720.36</v>
      </c>
      <c r="P203" s="3">
        <f t="shared" si="78"/>
        <v>13780212.720000001</v>
      </c>
      <c r="Q203" s="3">
        <f t="shared" si="75"/>
        <v>3497.4826311932311</v>
      </c>
      <c r="R203" s="3">
        <v>15577.35</v>
      </c>
      <c r="S203" s="23">
        <v>42368</v>
      </c>
      <c r="T203" s="182"/>
    </row>
    <row r="204" spans="1:21" s="127" customFormat="1" ht="23.45" hidden="1" customHeight="1" x14ac:dyDescent="0.25">
      <c r="A204" s="2">
        <v>162</v>
      </c>
      <c r="B204" s="14" t="s">
        <v>153</v>
      </c>
      <c r="C204" s="115">
        <v>1974</v>
      </c>
      <c r="D204" s="2">
        <v>0</v>
      </c>
      <c r="E204" s="2" t="s">
        <v>416</v>
      </c>
      <c r="F204" s="2">
        <v>5</v>
      </c>
      <c r="G204" s="2">
        <v>4</v>
      </c>
      <c r="H204" s="2">
        <v>4055</v>
      </c>
      <c r="I204" s="2">
        <v>3517.7</v>
      </c>
      <c r="J204" s="2">
        <v>3269.4</v>
      </c>
      <c r="K204" s="2">
        <v>137</v>
      </c>
      <c r="L204" s="3">
        <v>12827797.09</v>
      </c>
      <c r="M204" s="3">
        <f t="shared" si="81"/>
        <v>481042.39</v>
      </c>
      <c r="N204" s="3">
        <v>801737.31</v>
      </c>
      <c r="O204" s="3">
        <f t="shared" si="79"/>
        <v>320694.93</v>
      </c>
      <c r="P204" s="3">
        <f t="shared" si="78"/>
        <v>11224322.460000001</v>
      </c>
      <c r="Q204" s="3">
        <f t="shared" si="75"/>
        <v>3646.6432868067204</v>
      </c>
      <c r="R204" s="3">
        <v>15577.35</v>
      </c>
      <c r="S204" s="23">
        <v>42368</v>
      </c>
      <c r="T204" s="182"/>
    </row>
    <row r="205" spans="1:21" s="127" customFormat="1" ht="23.45" hidden="1" customHeight="1" x14ac:dyDescent="0.25">
      <c r="A205" s="2">
        <v>163</v>
      </c>
      <c r="B205" s="14" t="s">
        <v>155</v>
      </c>
      <c r="C205" s="115">
        <v>1973</v>
      </c>
      <c r="D205" s="2">
        <v>0</v>
      </c>
      <c r="E205" s="2" t="s">
        <v>416</v>
      </c>
      <c r="F205" s="2">
        <v>5</v>
      </c>
      <c r="G205" s="2">
        <v>6</v>
      </c>
      <c r="H205" s="2">
        <v>4469</v>
      </c>
      <c r="I205" s="2">
        <v>3820.3</v>
      </c>
      <c r="J205" s="2">
        <v>3732.9</v>
      </c>
      <c r="K205" s="2">
        <v>223</v>
      </c>
      <c r="L205" s="3">
        <v>9372059.6799999997</v>
      </c>
      <c r="M205" s="3">
        <f t="shared" si="81"/>
        <v>351452.24</v>
      </c>
      <c r="N205" s="3">
        <f t="shared" si="80"/>
        <v>585753.73</v>
      </c>
      <c r="O205" s="3">
        <f t="shared" si="79"/>
        <v>234301.49</v>
      </c>
      <c r="P205" s="3">
        <f t="shared" si="78"/>
        <v>8200552.2199999997</v>
      </c>
      <c r="Q205" s="3">
        <f t="shared" si="75"/>
        <v>2453.2261026620945</v>
      </c>
      <c r="R205" s="3">
        <v>15577.35</v>
      </c>
      <c r="S205" s="23">
        <v>42368</v>
      </c>
      <c r="T205" s="182"/>
    </row>
    <row r="206" spans="1:21" s="127" customFormat="1" ht="23.45" hidden="1" customHeight="1" x14ac:dyDescent="0.25">
      <c r="A206" s="2">
        <v>164</v>
      </c>
      <c r="B206" s="14" t="s">
        <v>154</v>
      </c>
      <c r="C206" s="115">
        <v>1974</v>
      </c>
      <c r="D206" s="2">
        <v>2000</v>
      </c>
      <c r="E206" s="2" t="s">
        <v>416</v>
      </c>
      <c r="F206" s="2">
        <v>5</v>
      </c>
      <c r="G206" s="2">
        <v>6</v>
      </c>
      <c r="H206" s="2">
        <v>4518.3999999999996</v>
      </c>
      <c r="I206" s="2">
        <v>3899.2</v>
      </c>
      <c r="J206" s="2">
        <v>3675.8</v>
      </c>
      <c r="K206" s="2">
        <v>249</v>
      </c>
      <c r="L206" s="3">
        <v>9327307.4700000007</v>
      </c>
      <c r="M206" s="3">
        <v>349774.04</v>
      </c>
      <c r="N206" s="3">
        <f t="shared" si="80"/>
        <v>582956.72</v>
      </c>
      <c r="O206" s="3">
        <f t="shared" si="79"/>
        <v>233182.69</v>
      </c>
      <c r="P206" s="3">
        <f t="shared" si="78"/>
        <v>8161394.0199999996</v>
      </c>
      <c r="Q206" s="3">
        <f t="shared" si="75"/>
        <v>2392.1079888182194</v>
      </c>
      <c r="R206" s="3">
        <v>15577.35</v>
      </c>
      <c r="S206" s="23">
        <v>42368</v>
      </c>
      <c r="T206" s="182"/>
    </row>
    <row r="207" spans="1:21" s="127" customFormat="1" ht="23.45" hidden="1" customHeight="1" x14ac:dyDescent="0.25">
      <c r="A207" s="2">
        <v>165</v>
      </c>
      <c r="B207" s="14" t="s">
        <v>132</v>
      </c>
      <c r="C207" s="115">
        <v>1994</v>
      </c>
      <c r="D207" s="2">
        <v>0</v>
      </c>
      <c r="E207" s="2" t="s">
        <v>416</v>
      </c>
      <c r="F207" s="2">
        <v>9</v>
      </c>
      <c r="G207" s="2">
        <v>5</v>
      </c>
      <c r="H207" s="2">
        <v>12097.4</v>
      </c>
      <c r="I207" s="2">
        <v>10305</v>
      </c>
      <c r="J207" s="2">
        <v>9826</v>
      </c>
      <c r="K207" s="2">
        <v>328</v>
      </c>
      <c r="L207" s="3">
        <v>4865470.66</v>
      </c>
      <c r="M207" s="3">
        <v>182455.11</v>
      </c>
      <c r="N207" s="3">
        <f>298848.2+5243.65</f>
        <v>304091.85000000003</v>
      </c>
      <c r="O207" s="3">
        <f t="shared" si="79"/>
        <v>121636.74</v>
      </c>
      <c r="P207" s="3">
        <f t="shared" si="78"/>
        <v>4257286.96</v>
      </c>
      <c r="Q207" s="3">
        <f t="shared" si="75"/>
        <v>472.14659485686559</v>
      </c>
      <c r="R207" s="3">
        <v>18606.45</v>
      </c>
      <c r="S207" s="23">
        <v>42368</v>
      </c>
      <c r="T207" s="182"/>
    </row>
    <row r="208" spans="1:21" s="127" customFormat="1" ht="23.45" hidden="1" customHeight="1" x14ac:dyDescent="0.25">
      <c r="A208" s="2">
        <v>166</v>
      </c>
      <c r="B208" s="14" t="s">
        <v>134</v>
      </c>
      <c r="C208" s="115">
        <v>1988</v>
      </c>
      <c r="D208" s="2">
        <v>0</v>
      </c>
      <c r="E208" s="2" t="s">
        <v>416</v>
      </c>
      <c r="F208" s="2">
        <v>9</v>
      </c>
      <c r="G208" s="2">
        <v>1</v>
      </c>
      <c r="H208" s="2">
        <v>6111.72</v>
      </c>
      <c r="I208" s="2">
        <v>4851.5200000000004</v>
      </c>
      <c r="J208" s="2">
        <v>4526.3</v>
      </c>
      <c r="K208" s="2">
        <v>281</v>
      </c>
      <c r="L208" s="10">
        <v>3641006.26</v>
      </c>
      <c r="M208" s="3">
        <v>136537.74</v>
      </c>
      <c r="N208" s="3">
        <v>227562.9</v>
      </c>
      <c r="O208" s="3">
        <f t="shared" si="79"/>
        <v>91025.16</v>
      </c>
      <c r="P208" s="3">
        <f t="shared" si="78"/>
        <v>3185880.46</v>
      </c>
      <c r="Q208" s="3">
        <f t="shared" si="75"/>
        <v>750.48773580238765</v>
      </c>
      <c r="R208" s="3">
        <v>18606.45</v>
      </c>
      <c r="S208" s="23">
        <v>42368</v>
      </c>
      <c r="T208" s="182"/>
      <c r="U208" s="143"/>
    </row>
    <row r="209" spans="1:21" s="127" customFormat="1" ht="23.45" hidden="1" customHeight="1" x14ac:dyDescent="0.25">
      <c r="A209" s="2">
        <v>167</v>
      </c>
      <c r="B209" s="14" t="s">
        <v>135</v>
      </c>
      <c r="C209" s="115">
        <v>1988</v>
      </c>
      <c r="D209" s="2">
        <v>0</v>
      </c>
      <c r="E209" s="2" t="s">
        <v>416</v>
      </c>
      <c r="F209" s="2">
        <v>9</v>
      </c>
      <c r="G209" s="2">
        <v>1</v>
      </c>
      <c r="H209" s="2">
        <v>6083.1</v>
      </c>
      <c r="I209" s="2">
        <v>4708.3999999999996</v>
      </c>
      <c r="J209" s="2">
        <v>4383.1000000000004</v>
      </c>
      <c r="K209" s="2">
        <v>278</v>
      </c>
      <c r="L209" s="10">
        <v>3574856.64</v>
      </c>
      <c r="M209" s="3">
        <f t="shared" si="81"/>
        <v>134057.12</v>
      </c>
      <c r="N209" s="3">
        <f t="shared" si="80"/>
        <v>223428.54</v>
      </c>
      <c r="O209" s="3">
        <f t="shared" si="79"/>
        <v>89371.42</v>
      </c>
      <c r="P209" s="3">
        <f t="shared" si="78"/>
        <v>3127999.56</v>
      </c>
      <c r="Q209" s="3">
        <f t="shared" si="75"/>
        <v>759.2508368023108</v>
      </c>
      <c r="R209" s="3">
        <v>18606.45</v>
      </c>
      <c r="S209" s="23">
        <v>42368</v>
      </c>
      <c r="T209" s="182"/>
    </row>
    <row r="210" spans="1:21" s="127" customFormat="1" ht="23.45" hidden="1" customHeight="1" x14ac:dyDescent="0.25">
      <c r="A210" s="2">
        <v>168</v>
      </c>
      <c r="B210" s="14" t="s">
        <v>136</v>
      </c>
      <c r="C210" s="115">
        <v>1970</v>
      </c>
      <c r="D210" s="2">
        <v>2009</v>
      </c>
      <c r="E210" s="2" t="s">
        <v>416</v>
      </c>
      <c r="F210" s="2">
        <v>5</v>
      </c>
      <c r="G210" s="2">
        <v>5</v>
      </c>
      <c r="H210" s="2">
        <v>4244.2</v>
      </c>
      <c r="I210" s="2">
        <v>3783.4</v>
      </c>
      <c r="J210" s="2">
        <v>3235.7</v>
      </c>
      <c r="K210" s="2">
        <v>264</v>
      </c>
      <c r="L210" s="3">
        <v>4386146.1399999997</v>
      </c>
      <c r="M210" s="3">
        <f t="shared" si="81"/>
        <v>164480.48000000001</v>
      </c>
      <c r="N210" s="3">
        <v>274134.14</v>
      </c>
      <c r="O210" s="3">
        <v>109653.65</v>
      </c>
      <c r="P210" s="3">
        <f t="shared" si="78"/>
        <v>3837877.87</v>
      </c>
      <c r="Q210" s="3">
        <f t="shared" si="75"/>
        <v>1159.3133530686682</v>
      </c>
      <c r="R210" s="3">
        <v>15577.35</v>
      </c>
      <c r="S210" s="23">
        <v>42368</v>
      </c>
      <c r="T210" s="182"/>
    </row>
    <row r="211" spans="1:21" s="127" customFormat="1" ht="23.45" hidden="1" customHeight="1" x14ac:dyDescent="0.25">
      <c r="A211" s="2">
        <v>169</v>
      </c>
      <c r="B211" s="14" t="s">
        <v>137</v>
      </c>
      <c r="C211" s="115">
        <v>1970</v>
      </c>
      <c r="D211" s="2">
        <v>2009</v>
      </c>
      <c r="E211" s="2" t="s">
        <v>416</v>
      </c>
      <c r="F211" s="2">
        <v>5</v>
      </c>
      <c r="G211" s="2">
        <v>4</v>
      </c>
      <c r="H211" s="2">
        <v>3295.8</v>
      </c>
      <c r="I211" s="2">
        <v>2940.6</v>
      </c>
      <c r="J211" s="2">
        <v>2293.3000000000002</v>
      </c>
      <c r="K211" s="2">
        <v>171</v>
      </c>
      <c r="L211" s="3">
        <v>3571346.7</v>
      </c>
      <c r="M211" s="3">
        <f t="shared" si="81"/>
        <v>133925.5</v>
      </c>
      <c r="N211" s="3">
        <f t="shared" si="80"/>
        <v>223209.17</v>
      </c>
      <c r="O211" s="3">
        <f t="shared" si="79"/>
        <v>89283.67</v>
      </c>
      <c r="P211" s="3">
        <f t="shared" si="78"/>
        <v>3124928.36</v>
      </c>
      <c r="Q211" s="3">
        <f t="shared" si="75"/>
        <v>1214.4959192001634</v>
      </c>
      <c r="R211" s="3">
        <v>15577.35</v>
      </c>
      <c r="S211" s="23">
        <v>42368</v>
      </c>
      <c r="T211" s="182"/>
    </row>
    <row r="212" spans="1:21" s="127" customFormat="1" ht="23.45" hidden="1" customHeight="1" x14ac:dyDescent="0.25">
      <c r="A212" s="2">
        <v>170</v>
      </c>
      <c r="B212" s="14" t="s">
        <v>139</v>
      </c>
      <c r="C212" s="115">
        <v>1977</v>
      </c>
      <c r="D212" s="2">
        <v>0</v>
      </c>
      <c r="E212" s="2" t="s">
        <v>416</v>
      </c>
      <c r="F212" s="2">
        <v>5</v>
      </c>
      <c r="G212" s="2">
        <v>6</v>
      </c>
      <c r="H212" s="2">
        <v>4585.2</v>
      </c>
      <c r="I212" s="2">
        <v>3991.6</v>
      </c>
      <c r="J212" s="2">
        <v>3826.1</v>
      </c>
      <c r="K212" s="2">
        <v>212</v>
      </c>
      <c r="L212" s="3">
        <v>3266833.54</v>
      </c>
      <c r="M212" s="3">
        <f t="shared" si="81"/>
        <v>122506.26</v>
      </c>
      <c r="N212" s="3">
        <f t="shared" si="80"/>
        <v>204177.1</v>
      </c>
      <c r="O212" s="3">
        <f t="shared" si="79"/>
        <v>81670.84</v>
      </c>
      <c r="P212" s="3">
        <f t="shared" si="78"/>
        <v>2858479.34</v>
      </c>
      <c r="Q212" s="3">
        <f t="shared" si="75"/>
        <v>818.42708187193114</v>
      </c>
      <c r="R212" s="3">
        <v>15577.35</v>
      </c>
      <c r="S212" s="23">
        <v>42368</v>
      </c>
      <c r="T212" s="182"/>
    </row>
    <row r="213" spans="1:21" s="127" customFormat="1" ht="23.45" hidden="1" customHeight="1" x14ac:dyDescent="0.25">
      <c r="A213" s="2">
        <v>171</v>
      </c>
      <c r="B213" s="14" t="s">
        <v>140</v>
      </c>
      <c r="C213" s="115">
        <v>1996</v>
      </c>
      <c r="D213" s="2">
        <v>0</v>
      </c>
      <c r="E213" s="2" t="s">
        <v>416</v>
      </c>
      <c r="F213" s="2">
        <v>5</v>
      </c>
      <c r="G213" s="2">
        <v>3</v>
      </c>
      <c r="H213" s="2">
        <v>7301.5</v>
      </c>
      <c r="I213" s="2">
        <v>6079.3</v>
      </c>
      <c r="J213" s="2">
        <v>5625.1</v>
      </c>
      <c r="K213" s="2">
        <v>389</v>
      </c>
      <c r="L213" s="3">
        <v>4105916.48</v>
      </c>
      <c r="M213" s="3">
        <v>0</v>
      </c>
      <c r="N213" s="3">
        <v>0</v>
      </c>
      <c r="O213" s="3">
        <f t="shared" si="79"/>
        <v>0</v>
      </c>
      <c r="P213" s="3">
        <f t="shared" si="78"/>
        <v>4105916.48</v>
      </c>
      <c r="Q213" s="3">
        <f t="shared" si="75"/>
        <v>675.39296958531406</v>
      </c>
      <c r="R213" s="3">
        <v>15577.35</v>
      </c>
      <c r="S213" s="23">
        <v>42368</v>
      </c>
      <c r="T213" s="182"/>
    </row>
    <row r="214" spans="1:21" s="127" customFormat="1" ht="23.45" hidden="1" customHeight="1" x14ac:dyDescent="0.25">
      <c r="A214" s="2">
        <v>172</v>
      </c>
      <c r="B214" s="14" t="s">
        <v>142</v>
      </c>
      <c r="C214" s="115">
        <v>1970</v>
      </c>
      <c r="D214" s="2">
        <v>2006</v>
      </c>
      <c r="E214" s="2" t="s">
        <v>416</v>
      </c>
      <c r="F214" s="2">
        <v>2</v>
      </c>
      <c r="G214" s="2">
        <v>2</v>
      </c>
      <c r="H214" s="2">
        <v>737.2</v>
      </c>
      <c r="I214" s="2">
        <v>682.7</v>
      </c>
      <c r="J214" s="2">
        <v>511.7</v>
      </c>
      <c r="K214" s="2">
        <v>48</v>
      </c>
      <c r="L214" s="3">
        <v>2321938.56</v>
      </c>
      <c r="M214" s="3">
        <v>87072.69</v>
      </c>
      <c r="N214" s="3">
        <f t="shared" ref="N214:N219" si="82">ROUND(L214*6.25%,2)</f>
        <v>145121.16</v>
      </c>
      <c r="O214" s="3">
        <v>58048.47</v>
      </c>
      <c r="P214" s="3">
        <f t="shared" si="78"/>
        <v>2031696.24</v>
      </c>
      <c r="Q214" s="3">
        <f t="shared" si="75"/>
        <v>3401.1111176212098</v>
      </c>
      <c r="R214" s="3">
        <v>15577.35</v>
      </c>
      <c r="S214" s="23">
        <v>42368</v>
      </c>
      <c r="T214" s="182"/>
      <c r="U214" s="143"/>
    </row>
    <row r="215" spans="1:21" s="127" customFormat="1" ht="23.45" hidden="1" customHeight="1" x14ac:dyDescent="0.25">
      <c r="A215" s="2">
        <v>173</v>
      </c>
      <c r="B215" s="14" t="s">
        <v>143</v>
      </c>
      <c r="C215" s="115">
        <v>1975</v>
      </c>
      <c r="D215" s="2">
        <v>2006</v>
      </c>
      <c r="E215" s="2" t="s">
        <v>416</v>
      </c>
      <c r="F215" s="2">
        <v>5</v>
      </c>
      <c r="G215" s="2">
        <v>6</v>
      </c>
      <c r="H215" s="2">
        <v>4580.1000000000004</v>
      </c>
      <c r="I215" s="2">
        <v>4032.9</v>
      </c>
      <c r="J215" s="2">
        <v>3944.2</v>
      </c>
      <c r="K215" s="2">
        <v>240</v>
      </c>
      <c r="L215" s="3">
        <v>3216419.22</v>
      </c>
      <c r="M215" s="3">
        <f t="shared" ref="M215:M219" si="83">ROUND(L215*3.75%,2)</f>
        <v>120615.72</v>
      </c>
      <c r="N215" s="3">
        <f t="shared" si="82"/>
        <v>201026.2</v>
      </c>
      <c r="O215" s="3">
        <f t="shared" ref="O215:O217" si="84">ROUND((M215+N215)*0.25,2)</f>
        <v>80410.48</v>
      </c>
      <c r="P215" s="3">
        <f t="shared" si="78"/>
        <v>2814366.82</v>
      </c>
      <c r="Q215" s="3">
        <f t="shared" si="75"/>
        <v>797.54499739641449</v>
      </c>
      <c r="R215" s="3">
        <v>15577.35</v>
      </c>
      <c r="S215" s="23">
        <v>42368</v>
      </c>
      <c r="T215" s="182"/>
    </row>
    <row r="216" spans="1:21" s="127" customFormat="1" ht="23.45" hidden="1" customHeight="1" x14ac:dyDescent="0.25">
      <c r="A216" s="2">
        <v>174</v>
      </c>
      <c r="B216" s="14" t="s">
        <v>144</v>
      </c>
      <c r="C216" s="115">
        <v>1974</v>
      </c>
      <c r="D216" s="2">
        <v>0</v>
      </c>
      <c r="E216" s="2" t="s">
        <v>416</v>
      </c>
      <c r="F216" s="2">
        <v>5</v>
      </c>
      <c r="G216" s="2">
        <v>6</v>
      </c>
      <c r="H216" s="2">
        <v>4636.5</v>
      </c>
      <c r="I216" s="2">
        <v>4117.63</v>
      </c>
      <c r="J216" s="2">
        <v>4017.53</v>
      </c>
      <c r="K216" s="2">
        <v>226</v>
      </c>
      <c r="L216" s="3">
        <v>3187978.86</v>
      </c>
      <c r="M216" s="3">
        <f t="shared" si="83"/>
        <v>119549.21</v>
      </c>
      <c r="N216" s="3">
        <f t="shared" si="82"/>
        <v>199248.68</v>
      </c>
      <c r="O216" s="3">
        <f t="shared" si="84"/>
        <v>79699.47</v>
      </c>
      <c r="P216" s="3">
        <f t="shared" si="78"/>
        <v>2789481.5</v>
      </c>
      <c r="Q216" s="3">
        <f t="shared" si="75"/>
        <v>774.22664493895752</v>
      </c>
      <c r="R216" s="3">
        <v>15577.35</v>
      </c>
      <c r="S216" s="23">
        <v>42368</v>
      </c>
      <c r="T216" s="182"/>
    </row>
    <row r="217" spans="1:21" s="127" customFormat="1" ht="23.45" hidden="1" customHeight="1" x14ac:dyDescent="0.25">
      <c r="A217" s="2">
        <v>175</v>
      </c>
      <c r="B217" s="14" t="s">
        <v>145</v>
      </c>
      <c r="C217" s="115">
        <v>1971</v>
      </c>
      <c r="D217" s="2">
        <v>0</v>
      </c>
      <c r="E217" s="2" t="s">
        <v>416</v>
      </c>
      <c r="F217" s="2">
        <v>5</v>
      </c>
      <c r="G217" s="2">
        <v>8</v>
      </c>
      <c r="H217" s="2">
        <v>6125</v>
      </c>
      <c r="I217" s="2">
        <v>5391.6</v>
      </c>
      <c r="J217" s="2">
        <v>5151.8999999999996</v>
      </c>
      <c r="K217" s="2">
        <v>305</v>
      </c>
      <c r="L217" s="3">
        <v>10100324.460000001</v>
      </c>
      <c r="M217" s="3">
        <v>378762.16</v>
      </c>
      <c r="N217" s="3">
        <f t="shared" si="82"/>
        <v>631270.28</v>
      </c>
      <c r="O217" s="3">
        <f t="shared" si="84"/>
        <v>252508.11</v>
      </c>
      <c r="P217" s="3">
        <f t="shared" si="78"/>
        <v>8837783.9100000001</v>
      </c>
      <c r="Q217" s="3">
        <f t="shared" si="75"/>
        <v>1873.3445470732252</v>
      </c>
      <c r="R217" s="3">
        <v>15577.35</v>
      </c>
      <c r="S217" s="23">
        <v>42368</v>
      </c>
      <c r="T217" s="182"/>
    </row>
    <row r="218" spans="1:21" s="127" customFormat="1" ht="23.45" hidden="1" customHeight="1" x14ac:dyDescent="0.25">
      <c r="A218" s="2">
        <v>176</v>
      </c>
      <c r="B218" s="14" t="s">
        <v>146</v>
      </c>
      <c r="C218" s="115">
        <v>1969</v>
      </c>
      <c r="D218" s="2">
        <v>2009</v>
      </c>
      <c r="E218" s="2" t="s">
        <v>416</v>
      </c>
      <c r="F218" s="2">
        <v>5</v>
      </c>
      <c r="G218" s="2">
        <v>8</v>
      </c>
      <c r="H218" s="2">
        <v>5512.9</v>
      </c>
      <c r="I218" s="2">
        <v>5488</v>
      </c>
      <c r="J218" s="2">
        <v>5226.2</v>
      </c>
      <c r="K218" s="2">
        <v>307</v>
      </c>
      <c r="L218" s="3">
        <v>4041566.05</v>
      </c>
      <c r="M218" s="3">
        <f t="shared" si="83"/>
        <v>151558.73000000001</v>
      </c>
      <c r="N218" s="3">
        <f t="shared" si="82"/>
        <v>252597.88</v>
      </c>
      <c r="O218" s="3">
        <f>ROUND((M218+N218)*0.25,2)</f>
        <v>101039.15</v>
      </c>
      <c r="P218" s="3">
        <f t="shared" si="78"/>
        <v>3536370.29</v>
      </c>
      <c r="Q218" s="3">
        <f t="shared" si="75"/>
        <v>736.43696246355682</v>
      </c>
      <c r="R218" s="3">
        <v>15577.35</v>
      </c>
      <c r="S218" s="23">
        <v>42368</v>
      </c>
      <c r="T218" s="182"/>
    </row>
    <row r="219" spans="1:21" s="127" customFormat="1" ht="23.45" hidden="1" customHeight="1" x14ac:dyDescent="0.25">
      <c r="A219" s="2">
        <v>177</v>
      </c>
      <c r="B219" s="14" t="s">
        <v>147</v>
      </c>
      <c r="C219" s="115">
        <v>1970</v>
      </c>
      <c r="D219" s="2">
        <v>0</v>
      </c>
      <c r="E219" s="2" t="s">
        <v>416</v>
      </c>
      <c r="F219" s="2">
        <v>5</v>
      </c>
      <c r="G219" s="2">
        <v>6</v>
      </c>
      <c r="H219" s="2">
        <v>4646.3999999999996</v>
      </c>
      <c r="I219" s="2">
        <v>4097.7</v>
      </c>
      <c r="J219" s="2">
        <v>4008.9</v>
      </c>
      <c r="K219" s="2">
        <v>246</v>
      </c>
      <c r="L219" s="3">
        <v>9268032.7799999993</v>
      </c>
      <c r="M219" s="3">
        <f t="shared" si="83"/>
        <v>347551.23</v>
      </c>
      <c r="N219" s="3">
        <f t="shared" si="82"/>
        <v>579252.05000000005</v>
      </c>
      <c r="O219" s="3">
        <f>ROUND((M219+N219)*0.25,2)</f>
        <v>231700.82</v>
      </c>
      <c r="P219" s="3">
        <f t="shared" si="78"/>
        <v>8109528.6799999997</v>
      </c>
      <c r="Q219" s="3">
        <f t="shared" si="75"/>
        <v>2261.7645947726774</v>
      </c>
      <c r="R219" s="3">
        <v>15577.35</v>
      </c>
      <c r="S219" s="23">
        <v>42368</v>
      </c>
      <c r="T219" s="182"/>
    </row>
    <row r="220" spans="1:21" s="127" customFormat="1" ht="23.45" hidden="1" customHeight="1" x14ac:dyDescent="0.25">
      <c r="A220" s="2">
        <v>178</v>
      </c>
      <c r="B220" s="14" t="s">
        <v>148</v>
      </c>
      <c r="C220" s="115">
        <v>1970</v>
      </c>
      <c r="D220" s="2">
        <v>0</v>
      </c>
      <c r="E220" s="2" t="s">
        <v>416</v>
      </c>
      <c r="F220" s="2">
        <v>5</v>
      </c>
      <c r="G220" s="2">
        <v>6</v>
      </c>
      <c r="H220" s="2">
        <v>4559.7</v>
      </c>
      <c r="I220" s="2">
        <v>4137</v>
      </c>
      <c r="J220" s="2">
        <v>3938.9</v>
      </c>
      <c r="K220" s="2">
        <v>262</v>
      </c>
      <c r="L220" s="3">
        <v>10730453.189999999</v>
      </c>
      <c r="M220" s="3">
        <v>402392</v>
      </c>
      <c r="N220" s="3">
        <v>670653.32999999996</v>
      </c>
      <c r="O220" s="3">
        <v>268261.33</v>
      </c>
      <c r="P220" s="3">
        <f t="shared" si="78"/>
        <v>9389146.5299999993</v>
      </c>
      <c r="Q220" s="3">
        <f t="shared" si="75"/>
        <v>2593.776453952139</v>
      </c>
      <c r="R220" s="3">
        <v>15577.35</v>
      </c>
      <c r="S220" s="23">
        <v>42368</v>
      </c>
      <c r="T220" s="182"/>
    </row>
    <row r="221" spans="1:21" s="127" customFormat="1" ht="23.45" hidden="1" customHeight="1" x14ac:dyDescent="0.25">
      <c r="A221" s="2">
        <v>179</v>
      </c>
      <c r="B221" s="14" t="s">
        <v>149</v>
      </c>
      <c r="C221" s="115">
        <v>1969</v>
      </c>
      <c r="D221" s="2">
        <v>2012</v>
      </c>
      <c r="E221" s="2" t="s">
        <v>416</v>
      </c>
      <c r="F221" s="2">
        <v>5</v>
      </c>
      <c r="G221" s="2">
        <v>1</v>
      </c>
      <c r="H221" s="2">
        <v>5008.1000000000004</v>
      </c>
      <c r="I221" s="2">
        <v>3860.4</v>
      </c>
      <c r="J221" s="2">
        <v>2943.1</v>
      </c>
      <c r="K221" s="2">
        <v>292</v>
      </c>
      <c r="L221" s="3">
        <v>1654215.12</v>
      </c>
      <c r="M221" s="3">
        <v>0</v>
      </c>
      <c r="N221" s="3">
        <v>0</v>
      </c>
      <c r="O221" s="3">
        <v>0</v>
      </c>
      <c r="P221" s="3">
        <f t="shared" si="78"/>
        <v>1654215.12</v>
      </c>
      <c r="Q221" s="3">
        <f t="shared" si="75"/>
        <v>428.50873484612993</v>
      </c>
      <c r="R221" s="3">
        <v>15577.35</v>
      </c>
      <c r="S221" s="23">
        <v>42368</v>
      </c>
      <c r="T221" s="182"/>
    </row>
    <row r="222" spans="1:21" s="127" customFormat="1" ht="23.45" hidden="1" customHeight="1" x14ac:dyDescent="0.25">
      <c r="A222" s="2">
        <v>180</v>
      </c>
      <c r="B222" s="14" t="s">
        <v>150</v>
      </c>
      <c r="C222" s="115">
        <v>1965</v>
      </c>
      <c r="D222" s="2">
        <v>2009</v>
      </c>
      <c r="E222" s="2" t="s">
        <v>416</v>
      </c>
      <c r="F222" s="2">
        <v>5</v>
      </c>
      <c r="G222" s="2">
        <v>4</v>
      </c>
      <c r="H222" s="2">
        <v>3782.6</v>
      </c>
      <c r="I222" s="2">
        <v>3480.6</v>
      </c>
      <c r="J222" s="2">
        <v>3151.3</v>
      </c>
      <c r="K222" s="2">
        <v>214</v>
      </c>
      <c r="L222" s="3">
        <v>2415650.5</v>
      </c>
      <c r="M222" s="3">
        <v>42557.81</v>
      </c>
      <c r="N222" s="3">
        <v>70929.679999999993</v>
      </c>
      <c r="O222" s="3">
        <v>28371.87</v>
      </c>
      <c r="P222" s="3">
        <f t="shared" si="78"/>
        <v>2273791.14</v>
      </c>
      <c r="Q222" s="3">
        <f t="shared" si="75"/>
        <v>694.03278170430383</v>
      </c>
      <c r="R222" s="3">
        <v>15577.35</v>
      </c>
      <c r="S222" s="23">
        <v>42368</v>
      </c>
      <c r="T222" s="182"/>
    </row>
    <row r="223" spans="1:21" s="127" customFormat="1" ht="23.45" hidden="1" customHeight="1" x14ac:dyDescent="0.25">
      <c r="A223" s="2">
        <v>181</v>
      </c>
      <c r="B223" s="14" t="s">
        <v>151</v>
      </c>
      <c r="C223" s="115">
        <v>1971</v>
      </c>
      <c r="D223" s="2">
        <v>2008</v>
      </c>
      <c r="E223" s="2" t="s">
        <v>416</v>
      </c>
      <c r="F223" s="2">
        <v>3</v>
      </c>
      <c r="G223" s="2">
        <v>2</v>
      </c>
      <c r="H223" s="2">
        <v>1143.3</v>
      </c>
      <c r="I223" s="2">
        <v>1022.6</v>
      </c>
      <c r="J223" s="2">
        <v>1022.6</v>
      </c>
      <c r="K223" s="2">
        <v>46</v>
      </c>
      <c r="L223" s="3">
        <v>5424486.5999999996</v>
      </c>
      <c r="M223" s="3">
        <v>203418.23999999999</v>
      </c>
      <c r="N223" s="3">
        <v>339030.42</v>
      </c>
      <c r="O223" s="3">
        <v>135612.16</v>
      </c>
      <c r="P223" s="3">
        <f t="shared" si="78"/>
        <v>4746425.78</v>
      </c>
      <c r="Q223" s="3">
        <f t="shared" si="75"/>
        <v>5304.6025816546053</v>
      </c>
      <c r="R223" s="3">
        <v>15577.35</v>
      </c>
      <c r="S223" s="23">
        <v>42368</v>
      </c>
      <c r="T223" s="182"/>
    </row>
    <row r="224" spans="1:21" s="127" customFormat="1" ht="23.45" hidden="1" customHeight="1" x14ac:dyDescent="0.25">
      <c r="A224" s="2">
        <v>182</v>
      </c>
      <c r="B224" s="14" t="s">
        <v>152</v>
      </c>
      <c r="C224" s="115">
        <v>1970</v>
      </c>
      <c r="D224" s="2">
        <v>2008</v>
      </c>
      <c r="E224" s="2" t="s">
        <v>416</v>
      </c>
      <c r="F224" s="2">
        <v>3</v>
      </c>
      <c r="G224" s="2">
        <v>2</v>
      </c>
      <c r="H224" s="2">
        <v>1138.2</v>
      </c>
      <c r="I224" s="1">
        <v>1022</v>
      </c>
      <c r="J224" s="1">
        <v>1022</v>
      </c>
      <c r="K224" s="2">
        <v>58</v>
      </c>
      <c r="L224" s="3">
        <v>5438677.4000000004</v>
      </c>
      <c r="M224" s="3">
        <v>203950.41</v>
      </c>
      <c r="N224" s="3">
        <v>339917.35</v>
      </c>
      <c r="O224" s="3">
        <v>135966.93</v>
      </c>
      <c r="P224" s="3">
        <f t="shared" si="78"/>
        <v>4758842.71</v>
      </c>
      <c r="Q224" s="3">
        <f t="shared" si="75"/>
        <v>5321.602152641879</v>
      </c>
      <c r="R224" s="3">
        <v>15577.35</v>
      </c>
      <c r="S224" s="23">
        <v>42368</v>
      </c>
      <c r="T224" s="182"/>
    </row>
    <row r="225" spans="1:20" s="127" customFormat="1" ht="23.45" hidden="1" customHeight="1" x14ac:dyDescent="0.25">
      <c r="A225" s="2">
        <v>183</v>
      </c>
      <c r="B225" s="14" t="s">
        <v>156</v>
      </c>
      <c r="C225" s="115">
        <v>1988</v>
      </c>
      <c r="D225" s="2">
        <v>0</v>
      </c>
      <c r="E225" s="2" t="s">
        <v>416</v>
      </c>
      <c r="F225" s="2">
        <v>9</v>
      </c>
      <c r="G225" s="2">
        <v>1</v>
      </c>
      <c r="H225" s="2">
        <v>6312.5</v>
      </c>
      <c r="I225" s="2">
        <v>4877.3999999999996</v>
      </c>
      <c r="J225" s="2">
        <v>4434.3</v>
      </c>
      <c r="K225" s="2">
        <v>293</v>
      </c>
      <c r="L225" s="3">
        <v>3640889.44</v>
      </c>
      <c r="M225" s="3">
        <v>136533.35999999999</v>
      </c>
      <c r="N225" s="3">
        <f t="shared" ref="N225:N236" si="85">ROUND(L225*6.25%,2)</f>
        <v>227555.59</v>
      </c>
      <c r="O225" s="3">
        <f t="shared" ref="O225:O228" si="86">ROUND((M225+N225)*0.25,2)</f>
        <v>91022.24</v>
      </c>
      <c r="P225" s="3">
        <f t="shared" si="78"/>
        <v>3185778.25</v>
      </c>
      <c r="Q225" s="3">
        <f t="shared" si="75"/>
        <v>746.48161725509499</v>
      </c>
      <c r="R225" s="3">
        <v>15577.35</v>
      </c>
      <c r="S225" s="23">
        <v>42368</v>
      </c>
      <c r="T225" s="182"/>
    </row>
    <row r="226" spans="1:20" s="127" customFormat="1" ht="23.45" hidden="1" customHeight="1" x14ac:dyDescent="0.25">
      <c r="A226" s="2">
        <v>184</v>
      </c>
      <c r="B226" s="14" t="s">
        <v>342</v>
      </c>
      <c r="C226" s="115">
        <v>1972</v>
      </c>
      <c r="D226" s="2">
        <v>0</v>
      </c>
      <c r="E226" s="2" t="s">
        <v>416</v>
      </c>
      <c r="F226" s="2">
        <v>5</v>
      </c>
      <c r="G226" s="2">
        <v>6</v>
      </c>
      <c r="H226" s="3">
        <v>4541.8999999999996</v>
      </c>
      <c r="I226" s="3">
        <v>3909.5</v>
      </c>
      <c r="J226" s="3">
        <v>3800.82</v>
      </c>
      <c r="K226" s="2">
        <v>233</v>
      </c>
      <c r="L226" s="3">
        <v>1389125.97</v>
      </c>
      <c r="M226" s="3">
        <f t="shared" ref="M226:M228" si="87">ROUND(L226*3.75%,2)</f>
        <v>52092.22</v>
      </c>
      <c r="N226" s="3">
        <f t="shared" si="85"/>
        <v>86820.37</v>
      </c>
      <c r="O226" s="3">
        <f t="shared" si="86"/>
        <v>34728.15</v>
      </c>
      <c r="P226" s="3">
        <f t="shared" si="78"/>
        <v>1215485.23</v>
      </c>
      <c r="Q226" s="3">
        <f t="shared" si="75"/>
        <v>355.32062156285969</v>
      </c>
      <c r="R226" s="3">
        <v>15577.35</v>
      </c>
      <c r="S226" s="23">
        <v>42369</v>
      </c>
      <c r="T226" s="182"/>
    </row>
    <row r="227" spans="1:20" s="127" customFormat="1" ht="23.45" hidden="1" customHeight="1" x14ac:dyDescent="0.25">
      <c r="A227" s="2">
        <v>185</v>
      </c>
      <c r="B227" s="14" t="s">
        <v>343</v>
      </c>
      <c r="C227" s="115">
        <v>1971</v>
      </c>
      <c r="D227" s="2">
        <v>0</v>
      </c>
      <c r="E227" s="2" t="s">
        <v>416</v>
      </c>
      <c r="F227" s="2">
        <v>5</v>
      </c>
      <c r="G227" s="2">
        <v>6</v>
      </c>
      <c r="H227" s="3">
        <v>4404.8999999999996</v>
      </c>
      <c r="I227" s="3">
        <v>3977.5</v>
      </c>
      <c r="J227" s="3">
        <v>3538.7</v>
      </c>
      <c r="K227" s="2">
        <v>213</v>
      </c>
      <c r="L227" s="3">
        <v>15512428.57</v>
      </c>
      <c r="M227" s="3">
        <v>581716.06000000006</v>
      </c>
      <c r="N227" s="3">
        <v>969526.78</v>
      </c>
      <c r="O227" s="3">
        <f t="shared" si="86"/>
        <v>387810.71</v>
      </c>
      <c r="P227" s="3">
        <f t="shared" si="78"/>
        <v>13573375.02</v>
      </c>
      <c r="Q227" s="3">
        <f t="shared" si="75"/>
        <v>3900.0448950345694</v>
      </c>
      <c r="R227" s="3">
        <v>15777.35</v>
      </c>
      <c r="S227" s="23">
        <v>42369</v>
      </c>
      <c r="T227" s="182"/>
    </row>
    <row r="228" spans="1:20" s="127" customFormat="1" ht="23.45" hidden="1" customHeight="1" x14ac:dyDescent="0.25">
      <c r="A228" s="2">
        <v>186</v>
      </c>
      <c r="B228" s="14" t="s">
        <v>344</v>
      </c>
      <c r="C228" s="115">
        <v>1972</v>
      </c>
      <c r="D228" s="2">
        <v>0</v>
      </c>
      <c r="E228" s="2" t="s">
        <v>416</v>
      </c>
      <c r="F228" s="2">
        <v>5</v>
      </c>
      <c r="G228" s="2">
        <v>6</v>
      </c>
      <c r="H228" s="3">
        <v>4402.7</v>
      </c>
      <c r="I228" s="3">
        <v>3972.6</v>
      </c>
      <c r="J228" s="3">
        <v>3664.6</v>
      </c>
      <c r="K228" s="2">
        <v>220</v>
      </c>
      <c r="L228" s="3">
        <v>15825751.800000001</v>
      </c>
      <c r="M228" s="3">
        <f t="shared" si="87"/>
        <v>593465.68999999994</v>
      </c>
      <c r="N228" s="3">
        <f t="shared" si="85"/>
        <v>989109.49</v>
      </c>
      <c r="O228" s="3">
        <f t="shared" si="86"/>
        <v>395643.8</v>
      </c>
      <c r="P228" s="3">
        <f t="shared" si="78"/>
        <v>13847532.82</v>
      </c>
      <c r="Q228" s="3">
        <f t="shared" si="75"/>
        <v>3983.7264763630874</v>
      </c>
      <c r="R228" s="3">
        <v>15777.35</v>
      </c>
      <c r="S228" s="23">
        <v>42369</v>
      </c>
      <c r="T228" s="182"/>
    </row>
    <row r="229" spans="1:20" s="127" customFormat="1" ht="23.45" hidden="1" customHeight="1" x14ac:dyDescent="0.25">
      <c r="A229" s="2">
        <v>187</v>
      </c>
      <c r="B229" s="14" t="s">
        <v>345</v>
      </c>
      <c r="C229" s="115">
        <v>1971</v>
      </c>
      <c r="D229" s="2">
        <v>0</v>
      </c>
      <c r="E229" s="2" t="s">
        <v>416</v>
      </c>
      <c r="F229" s="2">
        <v>5</v>
      </c>
      <c r="G229" s="2">
        <v>4</v>
      </c>
      <c r="H229" s="3">
        <v>3707.7</v>
      </c>
      <c r="I229" s="3">
        <v>3403.7</v>
      </c>
      <c r="J229" s="3">
        <v>3083.9</v>
      </c>
      <c r="K229" s="2">
        <v>198</v>
      </c>
      <c r="L229" s="3">
        <v>13060484.9</v>
      </c>
      <c r="M229" s="3">
        <v>489768.19</v>
      </c>
      <c r="N229" s="3">
        <f t="shared" si="85"/>
        <v>816280.31</v>
      </c>
      <c r="O229" s="3">
        <v>326512.12</v>
      </c>
      <c r="P229" s="3">
        <f t="shared" si="78"/>
        <v>11427924.279999999</v>
      </c>
      <c r="Q229" s="3">
        <f t="shared" si="75"/>
        <v>3837.1433733877843</v>
      </c>
      <c r="R229" s="3">
        <v>15777.35</v>
      </c>
      <c r="S229" s="23">
        <v>42369</v>
      </c>
      <c r="T229" s="182"/>
    </row>
    <row r="230" spans="1:20" s="127" customFormat="1" ht="23.45" hidden="1" customHeight="1" x14ac:dyDescent="0.25">
      <c r="A230" s="2">
        <v>188</v>
      </c>
      <c r="B230" s="14" t="s">
        <v>356</v>
      </c>
      <c r="C230" s="115">
        <v>1972</v>
      </c>
      <c r="D230" s="2">
        <v>0</v>
      </c>
      <c r="E230" s="2" t="s">
        <v>416</v>
      </c>
      <c r="F230" s="2">
        <v>5</v>
      </c>
      <c r="G230" s="2">
        <v>2</v>
      </c>
      <c r="H230" s="3">
        <v>5018.5</v>
      </c>
      <c r="I230" s="3">
        <v>3641.8</v>
      </c>
      <c r="J230" s="3">
        <v>3410.3</v>
      </c>
      <c r="K230" s="2">
        <v>342</v>
      </c>
      <c r="L230" s="3">
        <v>8271415.3200000003</v>
      </c>
      <c r="M230" s="3">
        <v>310178.08</v>
      </c>
      <c r="N230" s="3">
        <f t="shared" si="85"/>
        <v>516963.46</v>
      </c>
      <c r="O230" s="3">
        <v>206785.38</v>
      </c>
      <c r="P230" s="3">
        <f t="shared" si="78"/>
        <v>7237488.4000000004</v>
      </c>
      <c r="Q230" s="3">
        <f t="shared" si="75"/>
        <v>2271.2437036630236</v>
      </c>
      <c r="R230" s="3">
        <v>15777.35</v>
      </c>
      <c r="S230" s="23">
        <v>42369</v>
      </c>
      <c r="T230" s="182"/>
    </row>
    <row r="231" spans="1:20" s="127" customFormat="1" ht="23.45" hidden="1" customHeight="1" x14ac:dyDescent="0.25">
      <c r="A231" s="2">
        <v>189</v>
      </c>
      <c r="B231" s="14" t="s">
        <v>357</v>
      </c>
      <c r="C231" s="115">
        <v>1972</v>
      </c>
      <c r="D231" s="2">
        <v>0</v>
      </c>
      <c r="E231" s="2" t="s">
        <v>416</v>
      </c>
      <c r="F231" s="2">
        <v>5</v>
      </c>
      <c r="G231" s="2">
        <v>2</v>
      </c>
      <c r="H231" s="3">
        <v>5172.8</v>
      </c>
      <c r="I231" s="3">
        <v>3791.9</v>
      </c>
      <c r="J231" s="3">
        <v>3581.8</v>
      </c>
      <c r="K231" s="2">
        <v>328</v>
      </c>
      <c r="L231" s="3">
        <v>9218964.7599999998</v>
      </c>
      <c r="M231" s="3">
        <f t="shared" ref="M231:M236" si="88">ROUND(L231*3.75%,2)</f>
        <v>345711.18</v>
      </c>
      <c r="N231" s="3">
        <f t="shared" si="85"/>
        <v>576185.30000000005</v>
      </c>
      <c r="O231" s="3">
        <v>230474.11</v>
      </c>
      <c r="P231" s="3">
        <f t="shared" si="78"/>
        <v>8066594.1699999999</v>
      </c>
      <c r="Q231" s="3">
        <f t="shared" si="75"/>
        <v>2431.2257074289932</v>
      </c>
      <c r="R231" s="3">
        <v>15777.35</v>
      </c>
      <c r="S231" s="23">
        <v>42369</v>
      </c>
      <c r="T231" s="182"/>
    </row>
    <row r="232" spans="1:20" s="127" customFormat="1" ht="23.45" hidden="1" customHeight="1" x14ac:dyDescent="0.25">
      <c r="A232" s="2">
        <v>190</v>
      </c>
      <c r="B232" s="14" t="s">
        <v>365</v>
      </c>
      <c r="C232" s="115">
        <v>1971</v>
      </c>
      <c r="D232" s="2">
        <v>0</v>
      </c>
      <c r="E232" s="2" t="s">
        <v>416</v>
      </c>
      <c r="F232" s="2">
        <v>5</v>
      </c>
      <c r="G232" s="2">
        <v>8</v>
      </c>
      <c r="H232" s="3">
        <v>5612.2</v>
      </c>
      <c r="I232" s="3">
        <v>5350.9</v>
      </c>
      <c r="J232" s="3">
        <v>5173.5</v>
      </c>
      <c r="K232" s="2">
        <v>288</v>
      </c>
      <c r="L232" s="3">
        <v>11229441.869999999</v>
      </c>
      <c r="M232" s="3">
        <v>421104.06</v>
      </c>
      <c r="N232" s="3">
        <v>701840.11</v>
      </c>
      <c r="O232" s="3">
        <v>280736.05</v>
      </c>
      <c r="P232" s="3">
        <f t="shared" si="78"/>
        <v>9825761.6500000004</v>
      </c>
      <c r="Q232" s="3">
        <f t="shared" si="75"/>
        <v>2098.6080603263003</v>
      </c>
      <c r="R232" s="3">
        <v>15777.35</v>
      </c>
      <c r="S232" s="23">
        <v>42369</v>
      </c>
      <c r="T232" s="182"/>
    </row>
    <row r="233" spans="1:20" s="127" customFormat="1" ht="23.45" hidden="1" customHeight="1" x14ac:dyDescent="0.25">
      <c r="A233" s="2">
        <v>191</v>
      </c>
      <c r="B233" s="14" t="s">
        <v>366</v>
      </c>
      <c r="C233" s="115">
        <v>1972</v>
      </c>
      <c r="D233" s="2">
        <v>0</v>
      </c>
      <c r="E233" s="2" t="s">
        <v>416</v>
      </c>
      <c r="F233" s="2">
        <v>5</v>
      </c>
      <c r="G233" s="2">
        <v>12</v>
      </c>
      <c r="H233" s="3">
        <v>8906.7000000000007</v>
      </c>
      <c r="I233" s="3">
        <v>8057.8</v>
      </c>
      <c r="J233" s="3">
        <v>7649.4</v>
      </c>
      <c r="K233" s="2">
        <v>464</v>
      </c>
      <c r="L233" s="3">
        <v>6830384.7800000003</v>
      </c>
      <c r="M233" s="3">
        <f t="shared" si="88"/>
        <v>256139.43</v>
      </c>
      <c r="N233" s="3">
        <f t="shared" si="85"/>
        <v>426899.05</v>
      </c>
      <c r="O233" s="3">
        <f t="shared" ref="O233:O238" si="89">ROUND((M233+N233)*0.25,2)</f>
        <v>170759.62</v>
      </c>
      <c r="P233" s="3">
        <f t="shared" si="78"/>
        <v>5976586.6799999997</v>
      </c>
      <c r="Q233" s="3">
        <f t="shared" si="75"/>
        <v>847.67365534016733</v>
      </c>
      <c r="R233" s="3">
        <v>15777.35</v>
      </c>
      <c r="S233" s="23">
        <v>42369</v>
      </c>
      <c r="T233" s="182"/>
    </row>
    <row r="234" spans="1:20" s="127" customFormat="1" ht="23.45" hidden="1" customHeight="1" x14ac:dyDescent="0.25">
      <c r="A234" s="2">
        <v>192</v>
      </c>
      <c r="B234" s="14" t="s">
        <v>367</v>
      </c>
      <c r="C234" s="115">
        <v>1972</v>
      </c>
      <c r="D234" s="2">
        <v>0</v>
      </c>
      <c r="E234" s="2" t="s">
        <v>416</v>
      </c>
      <c r="F234" s="2">
        <v>5</v>
      </c>
      <c r="G234" s="2">
        <v>8</v>
      </c>
      <c r="H234" s="3">
        <v>5868.6</v>
      </c>
      <c r="I234" s="3">
        <v>5308.8</v>
      </c>
      <c r="J234" s="3">
        <v>5178.1000000000004</v>
      </c>
      <c r="K234" s="2">
        <v>319</v>
      </c>
      <c r="L234" s="3">
        <v>10048349.939999999</v>
      </c>
      <c r="M234" s="3">
        <v>376813.13</v>
      </c>
      <c r="N234" s="3">
        <v>628021.88</v>
      </c>
      <c r="O234" s="3">
        <f t="shared" si="89"/>
        <v>251208.75</v>
      </c>
      <c r="P234" s="3">
        <f t="shared" si="78"/>
        <v>8792306.1799999997</v>
      </c>
      <c r="Q234" s="3">
        <f t="shared" si="75"/>
        <v>1892.772366636528</v>
      </c>
      <c r="R234" s="3">
        <v>15777.35</v>
      </c>
      <c r="S234" s="23">
        <v>42369</v>
      </c>
      <c r="T234" s="182"/>
    </row>
    <row r="235" spans="1:20" s="127" customFormat="1" ht="23.45" hidden="1" customHeight="1" x14ac:dyDescent="0.25">
      <c r="A235" s="2">
        <v>193</v>
      </c>
      <c r="B235" s="14" t="s">
        <v>141</v>
      </c>
      <c r="C235" s="115">
        <v>1972</v>
      </c>
      <c r="D235" s="2">
        <v>2001</v>
      </c>
      <c r="E235" s="2" t="s">
        <v>416</v>
      </c>
      <c r="F235" s="2">
        <v>3</v>
      </c>
      <c r="G235" s="2">
        <v>2</v>
      </c>
      <c r="H235" s="2">
        <v>1170.7</v>
      </c>
      <c r="I235" s="2">
        <v>1057.0999999999999</v>
      </c>
      <c r="J235" s="2">
        <v>883.4</v>
      </c>
      <c r="K235" s="2">
        <v>61</v>
      </c>
      <c r="L235" s="3">
        <v>3392742.22</v>
      </c>
      <c r="M235" s="3">
        <f t="shared" si="88"/>
        <v>127227.83</v>
      </c>
      <c r="N235" s="3">
        <f t="shared" si="85"/>
        <v>212046.39</v>
      </c>
      <c r="O235" s="3">
        <f t="shared" si="89"/>
        <v>84818.559999999998</v>
      </c>
      <c r="P235" s="3">
        <f t="shared" si="78"/>
        <v>2968649.44</v>
      </c>
      <c r="Q235" s="3">
        <f t="shared" si="75"/>
        <v>3209.4808627376792</v>
      </c>
      <c r="R235" s="3">
        <v>15577.35</v>
      </c>
      <c r="S235" s="23">
        <v>42368</v>
      </c>
      <c r="T235" s="182"/>
    </row>
    <row r="236" spans="1:20" s="127" customFormat="1" ht="23.45" hidden="1" customHeight="1" x14ac:dyDescent="0.25">
      <c r="A236" s="2">
        <v>194</v>
      </c>
      <c r="B236" s="14" t="s">
        <v>372</v>
      </c>
      <c r="C236" s="115">
        <v>1970</v>
      </c>
      <c r="D236" s="2">
        <v>0</v>
      </c>
      <c r="E236" s="2" t="s">
        <v>416</v>
      </c>
      <c r="F236" s="2">
        <v>5</v>
      </c>
      <c r="G236" s="2">
        <v>4</v>
      </c>
      <c r="H236" s="3">
        <v>3350.3</v>
      </c>
      <c r="I236" s="3">
        <v>3072.2</v>
      </c>
      <c r="J236" s="3">
        <v>2390</v>
      </c>
      <c r="K236" s="2">
        <v>133</v>
      </c>
      <c r="L236" s="3">
        <v>6334993.7000000002</v>
      </c>
      <c r="M236" s="3">
        <f t="shared" si="88"/>
        <v>237562.26</v>
      </c>
      <c r="N236" s="3">
        <f t="shared" si="85"/>
        <v>395937.11</v>
      </c>
      <c r="O236" s="3">
        <f t="shared" si="89"/>
        <v>158374.84</v>
      </c>
      <c r="P236" s="3">
        <f t="shared" si="78"/>
        <v>5543119.4900000002</v>
      </c>
      <c r="Q236" s="3">
        <f t="shared" si="75"/>
        <v>2062.038181108001</v>
      </c>
      <c r="R236" s="3">
        <v>15577.35</v>
      </c>
      <c r="S236" s="23">
        <v>42369</v>
      </c>
      <c r="T236" s="182"/>
    </row>
    <row r="237" spans="1:20" s="127" customFormat="1" ht="23.45" hidden="1" customHeight="1" x14ac:dyDescent="0.25">
      <c r="A237" s="2">
        <v>195</v>
      </c>
      <c r="B237" s="14" t="s">
        <v>370</v>
      </c>
      <c r="C237" s="115">
        <v>1973</v>
      </c>
      <c r="D237" s="2">
        <v>0</v>
      </c>
      <c r="E237" s="2" t="s">
        <v>416</v>
      </c>
      <c r="F237" s="2">
        <v>5</v>
      </c>
      <c r="G237" s="2">
        <v>10</v>
      </c>
      <c r="H237" s="3">
        <v>7062.5</v>
      </c>
      <c r="I237" s="3">
        <v>6616.6</v>
      </c>
      <c r="J237" s="3">
        <v>4564</v>
      </c>
      <c r="K237" s="2">
        <v>748</v>
      </c>
      <c r="L237" s="3">
        <v>21179909.579999998</v>
      </c>
      <c r="M237" s="3">
        <f>ROUND(L237*3.75%,2)</f>
        <v>794246.61</v>
      </c>
      <c r="N237" s="3">
        <f>ROUND(L237*6.25%,2)</f>
        <v>1323744.3500000001</v>
      </c>
      <c r="O237" s="3">
        <f t="shared" si="89"/>
        <v>529497.74</v>
      </c>
      <c r="P237" s="3">
        <f t="shared" si="78"/>
        <v>18532420.879999999</v>
      </c>
      <c r="Q237" s="3">
        <f t="shared" si="75"/>
        <v>3201.0261433364562</v>
      </c>
      <c r="R237" s="3">
        <v>15577.35</v>
      </c>
      <c r="S237" s="23">
        <v>42369</v>
      </c>
      <c r="T237" s="182"/>
    </row>
    <row r="238" spans="1:20" s="127" customFormat="1" ht="23.45" hidden="1" customHeight="1" x14ac:dyDescent="0.25">
      <c r="A238" s="2">
        <v>196</v>
      </c>
      <c r="B238" s="14" t="s">
        <v>374</v>
      </c>
      <c r="C238" s="115">
        <v>1973</v>
      </c>
      <c r="D238" s="2">
        <v>0</v>
      </c>
      <c r="E238" s="2" t="s">
        <v>416</v>
      </c>
      <c r="F238" s="2">
        <v>5</v>
      </c>
      <c r="G238" s="2">
        <v>6</v>
      </c>
      <c r="H238" s="3">
        <v>5735.3</v>
      </c>
      <c r="I238" s="3">
        <v>5066.1000000000004</v>
      </c>
      <c r="J238" s="3">
        <v>4862.6000000000004</v>
      </c>
      <c r="K238" s="2">
        <v>209</v>
      </c>
      <c r="L238" s="3">
        <v>12817497.369999999</v>
      </c>
      <c r="M238" s="3">
        <f>ROUND(L238*3.75%,2)</f>
        <v>480656.15</v>
      </c>
      <c r="N238" s="3">
        <v>801093.58</v>
      </c>
      <c r="O238" s="3">
        <f t="shared" si="89"/>
        <v>320437.43</v>
      </c>
      <c r="P238" s="3">
        <f t="shared" si="78"/>
        <v>11215310.210000001</v>
      </c>
      <c r="Q238" s="3">
        <f t="shared" si="75"/>
        <v>2530.052184125856</v>
      </c>
      <c r="R238" s="3">
        <v>15577.35</v>
      </c>
      <c r="S238" s="23">
        <v>42369</v>
      </c>
      <c r="T238" s="182"/>
    </row>
    <row r="239" spans="1:20" s="127" customFormat="1" ht="23.45" hidden="1" customHeight="1" x14ac:dyDescent="0.25">
      <c r="A239" s="2">
        <v>197</v>
      </c>
      <c r="B239" s="14" t="s">
        <v>375</v>
      </c>
      <c r="C239" s="115">
        <v>1973</v>
      </c>
      <c r="D239" s="2">
        <v>0</v>
      </c>
      <c r="E239" s="2" t="s">
        <v>416</v>
      </c>
      <c r="F239" s="2">
        <v>5</v>
      </c>
      <c r="G239" s="2">
        <v>4</v>
      </c>
      <c r="H239" s="3">
        <v>3910.8</v>
      </c>
      <c r="I239" s="3">
        <v>3466.1</v>
      </c>
      <c r="J239" s="3">
        <v>3383.3</v>
      </c>
      <c r="K239" s="2">
        <v>160</v>
      </c>
      <c r="L239" s="3">
        <v>13053345.02</v>
      </c>
      <c r="M239" s="3">
        <f>ROUND(L239*3.75%,2)</f>
        <v>489500.44</v>
      </c>
      <c r="N239" s="3">
        <v>815834.07</v>
      </c>
      <c r="O239" s="3">
        <v>326333.64</v>
      </c>
      <c r="P239" s="3">
        <f t="shared" si="78"/>
        <v>11421676.869999999</v>
      </c>
      <c r="Q239" s="3">
        <f t="shared" si="75"/>
        <v>3766.0035832780359</v>
      </c>
      <c r="R239" s="3">
        <v>15577.35</v>
      </c>
      <c r="S239" s="23">
        <v>42369</v>
      </c>
      <c r="T239" s="182"/>
    </row>
    <row r="240" spans="1:20" s="97" customFormat="1" ht="23.45" hidden="1" customHeight="1" x14ac:dyDescent="0.25">
      <c r="A240" s="27"/>
      <c r="B240" s="224" t="s">
        <v>157</v>
      </c>
      <c r="C240" s="224"/>
      <c r="D240" s="27"/>
      <c r="E240" s="27"/>
      <c r="F240" s="27"/>
      <c r="G240" s="27"/>
      <c r="H240" s="4">
        <f t="shared" ref="H240:P240" si="90">ROUND(SUM(H190:H239),2)</f>
        <v>247366.42</v>
      </c>
      <c r="I240" s="4">
        <f t="shared" si="90"/>
        <v>216109.25</v>
      </c>
      <c r="J240" s="4">
        <f t="shared" si="90"/>
        <v>200740.25</v>
      </c>
      <c r="K240" s="28">
        <f t="shared" si="90"/>
        <v>12396</v>
      </c>
      <c r="L240" s="4">
        <f t="shared" si="90"/>
        <v>371630024.75</v>
      </c>
      <c r="M240" s="4">
        <f t="shared" si="90"/>
        <v>13503220.380000001</v>
      </c>
      <c r="N240" s="4">
        <f t="shared" si="90"/>
        <v>22505367.370000001</v>
      </c>
      <c r="O240" s="4">
        <f t="shared" si="90"/>
        <v>9002146.9800000004</v>
      </c>
      <c r="P240" s="4">
        <f t="shared" si="90"/>
        <v>326619290.01999998</v>
      </c>
      <c r="Q240" s="4">
        <f t="shared" si="75"/>
        <v>1719.6396024233113</v>
      </c>
      <c r="R240" s="4"/>
      <c r="S240" s="27"/>
      <c r="T240" s="182"/>
    </row>
    <row r="241" spans="1:22" s="76" customFormat="1" ht="25.5" hidden="1" customHeight="1" x14ac:dyDescent="0.25">
      <c r="A241" s="27"/>
      <c r="B241" s="204" t="s">
        <v>206</v>
      </c>
      <c r="C241" s="204"/>
      <c r="D241" s="27"/>
      <c r="E241" s="27"/>
      <c r="F241" s="27"/>
      <c r="G241" s="27"/>
      <c r="H241" s="4"/>
      <c r="I241" s="4"/>
      <c r="J241" s="4"/>
      <c r="K241" s="28"/>
      <c r="L241" s="4"/>
      <c r="M241" s="4"/>
      <c r="N241" s="4"/>
      <c r="O241" s="4"/>
      <c r="P241" s="4"/>
      <c r="Q241" s="4"/>
      <c r="R241" s="4"/>
      <c r="S241" s="27"/>
      <c r="T241" s="182"/>
      <c r="U241" s="97"/>
      <c r="V241" s="97"/>
    </row>
    <row r="242" spans="1:22" s="76" customFormat="1" ht="36" hidden="1" customHeight="1" x14ac:dyDescent="0.25">
      <c r="A242" s="2">
        <v>198</v>
      </c>
      <c r="B242" s="9" t="s">
        <v>710</v>
      </c>
      <c r="C242" s="115">
        <v>1976</v>
      </c>
      <c r="D242" s="2">
        <v>0</v>
      </c>
      <c r="E242" s="2" t="s">
        <v>127</v>
      </c>
      <c r="F242" s="2">
        <v>3</v>
      </c>
      <c r="G242" s="2">
        <v>3</v>
      </c>
      <c r="H242" s="2">
        <v>1463.8</v>
      </c>
      <c r="I242" s="2">
        <v>1334.9</v>
      </c>
      <c r="J242" s="2">
        <v>1209.7</v>
      </c>
      <c r="K242" s="2">
        <v>54</v>
      </c>
      <c r="L242" s="3">
        <v>4209037.45</v>
      </c>
      <c r="M242" s="3">
        <f t="shared" ref="M242:M248" si="91">ROUND(L242*3.75%,2)</f>
        <v>157838.9</v>
      </c>
      <c r="N242" s="3">
        <v>263064.84999999998</v>
      </c>
      <c r="O242" s="3">
        <v>105225.93</v>
      </c>
      <c r="P242" s="3">
        <f t="shared" ref="P242:P248" si="92">ROUND(L242-(M242+N242+O242),2)</f>
        <v>3682907.77</v>
      </c>
      <c r="Q242" s="3">
        <f t="shared" ref="Q242:Q249" si="93">L242/I242</f>
        <v>3153.0732264589105</v>
      </c>
      <c r="R242" s="3">
        <v>24736.34</v>
      </c>
      <c r="S242" s="23">
        <v>42368</v>
      </c>
      <c r="T242" s="182"/>
      <c r="U242" s="97"/>
      <c r="V242" s="97"/>
    </row>
    <row r="243" spans="1:22" s="76" customFormat="1" ht="36" hidden="1" customHeight="1" x14ac:dyDescent="0.25">
      <c r="A243" s="2">
        <v>199</v>
      </c>
      <c r="B243" s="9" t="s">
        <v>611</v>
      </c>
      <c r="C243" s="115">
        <v>1976</v>
      </c>
      <c r="D243" s="2">
        <v>0</v>
      </c>
      <c r="E243" s="2" t="s">
        <v>127</v>
      </c>
      <c r="F243" s="2">
        <v>3</v>
      </c>
      <c r="G243" s="2">
        <v>3</v>
      </c>
      <c r="H243" s="2">
        <v>1499.3</v>
      </c>
      <c r="I243" s="2">
        <v>1285.8</v>
      </c>
      <c r="J243" s="2">
        <v>817.9</v>
      </c>
      <c r="K243" s="2">
        <v>65</v>
      </c>
      <c r="L243" s="3">
        <v>4279308.79</v>
      </c>
      <c r="M243" s="3">
        <f t="shared" si="91"/>
        <v>160474.07999999999</v>
      </c>
      <c r="N243" s="3">
        <f t="shared" ref="N243:N248" si="94">ROUND(L243*6.25%,2)</f>
        <v>267456.8</v>
      </c>
      <c r="O243" s="3">
        <f t="shared" ref="O243:O248" si="95">ROUND((M243+N243)*0.25,2)</f>
        <v>106982.72</v>
      </c>
      <c r="P243" s="3">
        <f t="shared" si="92"/>
        <v>3744395.19</v>
      </c>
      <c r="Q243" s="3">
        <f t="shared" si="93"/>
        <v>3328.1294058173903</v>
      </c>
      <c r="R243" s="3">
        <v>24736.34</v>
      </c>
      <c r="S243" s="23">
        <v>42368</v>
      </c>
      <c r="T243" s="182"/>
      <c r="U243" s="144"/>
      <c r="V243" s="144"/>
    </row>
    <row r="244" spans="1:22" s="97" customFormat="1" ht="30.75" hidden="1" customHeight="1" x14ac:dyDescent="0.25">
      <c r="A244" s="2">
        <v>200</v>
      </c>
      <c r="B244" s="9" t="s">
        <v>312</v>
      </c>
      <c r="C244" s="115">
        <v>1981</v>
      </c>
      <c r="D244" s="2">
        <v>0</v>
      </c>
      <c r="E244" s="2" t="s">
        <v>189</v>
      </c>
      <c r="F244" s="2">
        <v>2</v>
      </c>
      <c r="G244" s="2">
        <v>2</v>
      </c>
      <c r="H244" s="2">
        <v>531.6</v>
      </c>
      <c r="I244" s="2">
        <v>472.8</v>
      </c>
      <c r="J244" s="2">
        <v>472.8</v>
      </c>
      <c r="K244" s="2">
        <v>19</v>
      </c>
      <c r="L244" s="3">
        <v>637245.63</v>
      </c>
      <c r="M244" s="3">
        <f t="shared" si="91"/>
        <v>23896.71</v>
      </c>
      <c r="N244" s="3">
        <f t="shared" si="94"/>
        <v>39827.85</v>
      </c>
      <c r="O244" s="3">
        <f t="shared" si="95"/>
        <v>15931.14</v>
      </c>
      <c r="P244" s="3">
        <f t="shared" si="92"/>
        <v>557589.93000000005</v>
      </c>
      <c r="Q244" s="3">
        <f t="shared" si="93"/>
        <v>1347.8122461928933</v>
      </c>
      <c r="R244" s="3">
        <v>9454.09</v>
      </c>
      <c r="S244" s="23">
        <v>42368</v>
      </c>
      <c r="T244" s="182"/>
    </row>
    <row r="245" spans="1:22" s="76" customFormat="1" ht="29.25" hidden="1" customHeight="1" x14ac:dyDescent="0.25">
      <c r="A245" s="2">
        <v>201</v>
      </c>
      <c r="B245" s="9" t="s">
        <v>314</v>
      </c>
      <c r="C245" s="115">
        <v>1973</v>
      </c>
      <c r="D245" s="2">
        <v>0</v>
      </c>
      <c r="E245" s="2" t="s">
        <v>127</v>
      </c>
      <c r="F245" s="2">
        <v>2</v>
      </c>
      <c r="G245" s="2">
        <v>2</v>
      </c>
      <c r="H245" s="2">
        <v>393.1</v>
      </c>
      <c r="I245" s="2">
        <v>366.5</v>
      </c>
      <c r="J245" s="2">
        <v>366.5</v>
      </c>
      <c r="K245" s="2">
        <v>15</v>
      </c>
      <c r="L245" s="3">
        <v>193359.07</v>
      </c>
      <c r="M245" s="3">
        <f t="shared" si="91"/>
        <v>7250.97</v>
      </c>
      <c r="N245" s="3">
        <f t="shared" si="94"/>
        <v>12084.94</v>
      </c>
      <c r="O245" s="3">
        <v>4833.97</v>
      </c>
      <c r="P245" s="3">
        <f t="shared" si="92"/>
        <v>169189.19</v>
      </c>
      <c r="Q245" s="3">
        <f t="shared" si="93"/>
        <v>527.58272851296044</v>
      </c>
      <c r="R245" s="3">
        <v>24736.34</v>
      </c>
      <c r="S245" s="23">
        <v>42368</v>
      </c>
      <c r="T245" s="182"/>
      <c r="U245" s="97"/>
      <c r="V245" s="97"/>
    </row>
    <row r="246" spans="1:22" s="76" customFormat="1" ht="33.75" hidden="1" customHeight="1" x14ac:dyDescent="0.25">
      <c r="A246" s="2">
        <v>202</v>
      </c>
      <c r="B246" s="9" t="s">
        <v>315</v>
      </c>
      <c r="C246" s="115">
        <v>1986</v>
      </c>
      <c r="D246" s="2">
        <v>0</v>
      </c>
      <c r="E246" s="2" t="s">
        <v>189</v>
      </c>
      <c r="F246" s="2">
        <v>2</v>
      </c>
      <c r="G246" s="2">
        <v>3</v>
      </c>
      <c r="H246" s="2">
        <v>823.3</v>
      </c>
      <c r="I246" s="2">
        <v>741.5</v>
      </c>
      <c r="J246" s="2">
        <v>670.7</v>
      </c>
      <c r="K246" s="2">
        <v>25</v>
      </c>
      <c r="L246" s="3">
        <v>1306981.44</v>
      </c>
      <c r="M246" s="3">
        <v>0</v>
      </c>
      <c r="N246" s="3">
        <v>0</v>
      </c>
      <c r="O246" s="3">
        <v>0</v>
      </c>
      <c r="P246" s="3">
        <f t="shared" si="92"/>
        <v>1306981.44</v>
      </c>
      <c r="Q246" s="3">
        <f t="shared" si="93"/>
        <v>1762.6182602832096</v>
      </c>
      <c r="R246" s="3">
        <v>9454.09</v>
      </c>
      <c r="S246" s="23">
        <v>42368</v>
      </c>
      <c r="T246" s="182"/>
      <c r="U246" s="97"/>
      <c r="V246" s="97"/>
    </row>
    <row r="247" spans="1:22" s="93" customFormat="1" ht="39" hidden="1" customHeight="1" x14ac:dyDescent="0.25">
      <c r="A247" s="2">
        <v>203</v>
      </c>
      <c r="B247" s="9" t="s">
        <v>380</v>
      </c>
      <c r="C247" s="115">
        <v>1969</v>
      </c>
      <c r="D247" s="2">
        <v>0</v>
      </c>
      <c r="E247" s="2" t="s">
        <v>416</v>
      </c>
      <c r="F247" s="2">
        <v>5</v>
      </c>
      <c r="G247" s="2">
        <v>6</v>
      </c>
      <c r="H247" s="1">
        <v>5005</v>
      </c>
      <c r="I247" s="15">
        <v>4583</v>
      </c>
      <c r="J247" s="15">
        <v>4529</v>
      </c>
      <c r="K247" s="2">
        <v>250</v>
      </c>
      <c r="L247" s="3">
        <v>16292815.42</v>
      </c>
      <c r="M247" s="3">
        <f t="shared" si="91"/>
        <v>610980.57999999996</v>
      </c>
      <c r="N247" s="3">
        <f t="shared" si="94"/>
        <v>1018300.96</v>
      </c>
      <c r="O247" s="3">
        <f t="shared" si="95"/>
        <v>407320.39</v>
      </c>
      <c r="P247" s="3">
        <f t="shared" si="92"/>
        <v>14256213.49</v>
      </c>
      <c r="Q247" s="3">
        <f t="shared" si="93"/>
        <v>3555.0546410648049</v>
      </c>
      <c r="R247" s="3">
        <v>15577.35</v>
      </c>
      <c r="S247" s="23">
        <v>42369</v>
      </c>
      <c r="T247" s="182"/>
      <c r="U247" s="127"/>
      <c r="V247" s="127"/>
    </row>
    <row r="248" spans="1:22" s="93" customFormat="1" ht="39" hidden="1" customHeight="1" x14ac:dyDescent="0.25">
      <c r="A248" s="2">
        <v>204</v>
      </c>
      <c r="B248" s="9" t="s">
        <v>381</v>
      </c>
      <c r="C248" s="115">
        <v>1969</v>
      </c>
      <c r="D248" s="2">
        <v>0</v>
      </c>
      <c r="E248" s="2" t="s">
        <v>127</v>
      </c>
      <c r="F248" s="2">
        <v>2</v>
      </c>
      <c r="G248" s="2">
        <v>2</v>
      </c>
      <c r="H248" s="2">
        <v>860.4</v>
      </c>
      <c r="I248" s="2">
        <v>716.8</v>
      </c>
      <c r="J248" s="2">
        <v>499</v>
      </c>
      <c r="K248" s="2">
        <v>49</v>
      </c>
      <c r="L248" s="3">
        <v>2515859.75</v>
      </c>
      <c r="M248" s="3">
        <f t="shared" si="91"/>
        <v>94344.74</v>
      </c>
      <c r="N248" s="3">
        <f t="shared" si="94"/>
        <v>157241.23000000001</v>
      </c>
      <c r="O248" s="3">
        <f t="shared" si="95"/>
        <v>62896.49</v>
      </c>
      <c r="P248" s="3">
        <f t="shared" si="92"/>
        <v>2201377.29</v>
      </c>
      <c r="Q248" s="3">
        <f t="shared" si="93"/>
        <v>3509.8489815848216</v>
      </c>
      <c r="R248" s="3">
        <v>24736.34</v>
      </c>
      <c r="S248" s="23">
        <v>42369</v>
      </c>
      <c r="T248" s="182"/>
      <c r="U248" s="127"/>
      <c r="V248" s="127"/>
    </row>
    <row r="249" spans="1:22" s="76" customFormat="1" ht="23.45" hidden="1" customHeight="1" x14ac:dyDescent="0.25">
      <c r="A249" s="2"/>
      <c r="B249" s="212" t="s">
        <v>830</v>
      </c>
      <c r="C249" s="214"/>
      <c r="D249" s="27"/>
      <c r="E249" s="27"/>
      <c r="F249" s="27"/>
      <c r="G249" s="27"/>
      <c r="H249" s="4">
        <f>SUM(H242:H248)</f>
        <v>10576.499999999998</v>
      </c>
      <c r="I249" s="4">
        <f>SUM(I242:I248)</f>
        <v>9501.2999999999993</v>
      </c>
      <c r="J249" s="4">
        <f>SUM(J242:J248)</f>
        <v>8565.6</v>
      </c>
      <c r="K249" s="28">
        <f>SUM(K242:K248)</f>
        <v>477</v>
      </c>
      <c r="L249" s="4">
        <f>ROUND(SUM(L242:L248),2)</f>
        <v>29434607.550000001</v>
      </c>
      <c r="M249" s="4">
        <f>ROUND(SUM(M242:M248),2)</f>
        <v>1054785.98</v>
      </c>
      <c r="N249" s="4">
        <f>ROUND(SUM(N242:N248),2)</f>
        <v>1757976.63</v>
      </c>
      <c r="O249" s="4">
        <f>ROUND(SUM(O242:O248),2)</f>
        <v>703190.64</v>
      </c>
      <c r="P249" s="4">
        <f>ROUND(SUM(P242:P248),2)</f>
        <v>25918654.300000001</v>
      </c>
      <c r="Q249" s="4">
        <f t="shared" si="93"/>
        <v>3097.9558113100315</v>
      </c>
      <c r="R249" s="4"/>
      <c r="S249" s="2"/>
      <c r="T249" s="182"/>
      <c r="U249" s="97"/>
      <c r="V249" s="97"/>
    </row>
    <row r="250" spans="1:22" s="76" customFormat="1" ht="23.45" hidden="1" customHeight="1" x14ac:dyDescent="0.25">
      <c r="A250" s="2"/>
      <c r="B250" s="205" t="s">
        <v>627</v>
      </c>
      <c r="C250" s="206"/>
      <c r="D250" s="27"/>
      <c r="E250" s="27"/>
      <c r="F250" s="27"/>
      <c r="G250" s="27"/>
      <c r="H250" s="4"/>
      <c r="I250" s="4"/>
      <c r="J250" s="4"/>
      <c r="K250" s="28"/>
      <c r="L250" s="4"/>
      <c r="M250" s="4"/>
      <c r="N250" s="4"/>
      <c r="O250" s="4"/>
      <c r="P250" s="4"/>
      <c r="Q250" s="4"/>
      <c r="R250" s="4"/>
      <c r="S250" s="2"/>
      <c r="T250" s="182"/>
      <c r="U250" s="97"/>
      <c r="V250" s="97"/>
    </row>
    <row r="251" spans="1:22" s="93" customFormat="1" ht="23.45" hidden="1" customHeight="1" x14ac:dyDescent="0.25">
      <c r="A251" s="2">
        <v>205</v>
      </c>
      <c r="B251" s="9" t="s">
        <v>665</v>
      </c>
      <c r="C251" s="115">
        <v>1979</v>
      </c>
      <c r="D251" s="2">
        <v>0</v>
      </c>
      <c r="E251" s="2" t="s">
        <v>189</v>
      </c>
      <c r="F251" s="2">
        <v>2</v>
      </c>
      <c r="G251" s="2">
        <v>3</v>
      </c>
      <c r="H251" s="34">
        <v>844.2</v>
      </c>
      <c r="I251" s="34">
        <v>744.4</v>
      </c>
      <c r="J251" s="34">
        <v>482</v>
      </c>
      <c r="K251" s="7">
        <v>49</v>
      </c>
      <c r="L251" s="3">
        <v>2324624</v>
      </c>
      <c r="M251" s="3">
        <f t="shared" ref="M251:M274" si="96">ROUND(L251*3.75%,2)</f>
        <v>87173.4</v>
      </c>
      <c r="N251" s="3">
        <f t="shared" ref="N251:N273" si="97">ROUND(L251*6.25%,2)</f>
        <v>145289</v>
      </c>
      <c r="O251" s="3">
        <f t="shared" ref="O251:O275" si="98">ROUND((M251+N251)*0.25,2)</f>
        <v>58115.6</v>
      </c>
      <c r="P251" s="3">
        <f t="shared" ref="P251:P275" si="99">ROUND(L251-(M251+N251+O251),2)</f>
        <v>2034046</v>
      </c>
      <c r="Q251" s="3">
        <f t="shared" ref="Q251:Q276" si="100">L251/I251</f>
        <v>3122.8156904889847</v>
      </c>
      <c r="R251" s="3">
        <v>9454.09</v>
      </c>
      <c r="S251" s="23">
        <v>42368</v>
      </c>
      <c r="T251" s="182"/>
      <c r="U251" s="127"/>
      <c r="V251" s="127"/>
    </row>
    <row r="252" spans="1:22" s="93" customFormat="1" ht="23.45" hidden="1" customHeight="1" x14ac:dyDescent="0.25">
      <c r="A252" s="2">
        <v>206</v>
      </c>
      <c r="B252" s="9" t="s">
        <v>666</v>
      </c>
      <c r="C252" s="115">
        <v>1979</v>
      </c>
      <c r="D252" s="2">
        <v>0</v>
      </c>
      <c r="E252" s="2" t="s">
        <v>189</v>
      </c>
      <c r="F252" s="2">
        <v>2</v>
      </c>
      <c r="G252" s="2">
        <v>3</v>
      </c>
      <c r="H252" s="34">
        <v>881.4</v>
      </c>
      <c r="I252" s="34">
        <v>779</v>
      </c>
      <c r="J252" s="34">
        <v>564.20000000000005</v>
      </c>
      <c r="K252" s="7">
        <v>42</v>
      </c>
      <c r="L252" s="3">
        <v>2864426.11</v>
      </c>
      <c r="M252" s="3">
        <f t="shared" si="96"/>
        <v>107415.98</v>
      </c>
      <c r="N252" s="3">
        <f t="shared" si="97"/>
        <v>179026.63</v>
      </c>
      <c r="O252" s="3">
        <f t="shared" si="98"/>
        <v>71610.649999999994</v>
      </c>
      <c r="P252" s="3">
        <f t="shared" si="99"/>
        <v>2506372.85</v>
      </c>
      <c r="Q252" s="3">
        <f t="shared" si="100"/>
        <v>3677.0553401797174</v>
      </c>
      <c r="R252" s="3">
        <v>9454.09</v>
      </c>
      <c r="S252" s="23">
        <v>42368</v>
      </c>
      <c r="T252" s="182"/>
      <c r="U252" s="127"/>
      <c r="V252" s="127"/>
    </row>
    <row r="253" spans="1:22" s="93" customFormat="1" ht="23.45" hidden="1" customHeight="1" x14ac:dyDescent="0.25">
      <c r="A253" s="2">
        <v>207</v>
      </c>
      <c r="B253" s="9" t="s">
        <v>667</v>
      </c>
      <c r="C253" s="115">
        <v>1979</v>
      </c>
      <c r="D253" s="2">
        <v>0</v>
      </c>
      <c r="E253" s="2" t="s">
        <v>189</v>
      </c>
      <c r="F253" s="2">
        <v>2</v>
      </c>
      <c r="G253" s="2">
        <v>2</v>
      </c>
      <c r="H253" s="34">
        <v>794.3</v>
      </c>
      <c r="I253" s="34">
        <v>794.29</v>
      </c>
      <c r="J253" s="34">
        <v>550.29999999999995</v>
      </c>
      <c r="K253" s="7">
        <v>41</v>
      </c>
      <c r="L253" s="3">
        <v>1793165.93</v>
      </c>
      <c r="M253" s="3">
        <v>67243.72</v>
      </c>
      <c r="N253" s="3">
        <v>112072.87</v>
      </c>
      <c r="O253" s="3">
        <v>44829.15</v>
      </c>
      <c r="P253" s="3">
        <v>1569020.19</v>
      </c>
      <c r="Q253" s="3">
        <f t="shared" si="100"/>
        <v>2257.5708242581427</v>
      </c>
      <c r="R253" s="3">
        <v>9454.09</v>
      </c>
      <c r="S253" s="23">
        <v>42368</v>
      </c>
      <c r="T253" s="182"/>
      <c r="U253" s="127"/>
      <c r="V253" s="127"/>
    </row>
    <row r="254" spans="1:22" s="93" customFormat="1" ht="23.45" hidden="1" customHeight="1" x14ac:dyDescent="0.25">
      <c r="A254" s="2">
        <v>208</v>
      </c>
      <c r="B254" s="9" t="s">
        <v>668</v>
      </c>
      <c r="C254" s="115">
        <v>1970</v>
      </c>
      <c r="D254" s="2">
        <v>0</v>
      </c>
      <c r="E254" s="2" t="s">
        <v>189</v>
      </c>
      <c r="F254" s="2">
        <v>2</v>
      </c>
      <c r="G254" s="2">
        <v>2</v>
      </c>
      <c r="H254" s="34">
        <v>501.5</v>
      </c>
      <c r="I254" s="34">
        <v>394.3</v>
      </c>
      <c r="J254" s="34">
        <v>394.3</v>
      </c>
      <c r="K254" s="7">
        <v>49</v>
      </c>
      <c r="L254" s="3">
        <v>1472744.95</v>
      </c>
      <c r="M254" s="3">
        <f t="shared" si="96"/>
        <v>55227.94</v>
      </c>
      <c r="N254" s="3">
        <f t="shared" si="97"/>
        <v>92046.56</v>
      </c>
      <c r="O254" s="3">
        <f t="shared" si="98"/>
        <v>36818.629999999997</v>
      </c>
      <c r="P254" s="3">
        <f t="shared" si="99"/>
        <v>1288651.82</v>
      </c>
      <c r="Q254" s="3">
        <f t="shared" si="100"/>
        <v>3735.0873700228249</v>
      </c>
      <c r="R254" s="3">
        <v>9454.09</v>
      </c>
      <c r="S254" s="23">
        <v>42368</v>
      </c>
      <c r="T254" s="182"/>
      <c r="U254" s="127"/>
      <c r="V254" s="127"/>
    </row>
    <row r="255" spans="1:22" s="93" customFormat="1" ht="23.45" hidden="1" customHeight="1" x14ac:dyDescent="0.25">
      <c r="A255" s="2">
        <v>209</v>
      </c>
      <c r="B255" s="9" t="s">
        <v>670</v>
      </c>
      <c r="C255" s="115">
        <v>1979</v>
      </c>
      <c r="D255" s="2">
        <v>0</v>
      </c>
      <c r="E255" s="2" t="s">
        <v>189</v>
      </c>
      <c r="F255" s="2">
        <v>2</v>
      </c>
      <c r="G255" s="2">
        <v>3</v>
      </c>
      <c r="H255" s="34">
        <v>876.7</v>
      </c>
      <c r="I255" s="34">
        <v>797.2</v>
      </c>
      <c r="J255" s="34">
        <v>273.89999999999998</v>
      </c>
      <c r="K255" s="7">
        <v>46</v>
      </c>
      <c r="L255" s="3">
        <v>2153632.3199999998</v>
      </c>
      <c r="M255" s="3">
        <f t="shared" si="96"/>
        <v>80761.210000000006</v>
      </c>
      <c r="N255" s="3">
        <f t="shared" si="97"/>
        <v>134602.01999999999</v>
      </c>
      <c r="O255" s="3">
        <v>53840.800000000003</v>
      </c>
      <c r="P255" s="3">
        <f t="shared" si="99"/>
        <v>1884428.29</v>
      </c>
      <c r="Q255" s="3">
        <f t="shared" si="100"/>
        <v>2701.4956347215248</v>
      </c>
      <c r="R255" s="3">
        <v>9454.09</v>
      </c>
      <c r="S255" s="23">
        <v>42368</v>
      </c>
      <c r="T255" s="182"/>
      <c r="U255" s="127"/>
      <c r="V255" s="127"/>
    </row>
    <row r="256" spans="1:22" s="93" customFormat="1" ht="23.45" hidden="1" customHeight="1" x14ac:dyDescent="0.25">
      <c r="A256" s="2">
        <v>210</v>
      </c>
      <c r="B256" s="9" t="s">
        <v>669</v>
      </c>
      <c r="C256" s="115">
        <v>1979</v>
      </c>
      <c r="D256" s="2">
        <v>0</v>
      </c>
      <c r="E256" s="2" t="s">
        <v>189</v>
      </c>
      <c r="F256" s="2">
        <v>2</v>
      </c>
      <c r="G256" s="2">
        <v>3</v>
      </c>
      <c r="H256" s="34">
        <v>859.3</v>
      </c>
      <c r="I256" s="34">
        <v>781.9</v>
      </c>
      <c r="J256" s="34">
        <v>653.6</v>
      </c>
      <c r="K256" s="7">
        <v>80</v>
      </c>
      <c r="L256" s="3">
        <v>2318689.48</v>
      </c>
      <c r="M256" s="3">
        <f t="shared" si="96"/>
        <v>86950.86</v>
      </c>
      <c r="N256" s="3">
        <f t="shared" si="97"/>
        <v>144918.09</v>
      </c>
      <c r="O256" s="3">
        <f t="shared" si="98"/>
        <v>57967.24</v>
      </c>
      <c r="P256" s="3">
        <f t="shared" si="99"/>
        <v>2028853.29</v>
      </c>
      <c r="Q256" s="3">
        <f t="shared" si="100"/>
        <v>2965.4552756106918</v>
      </c>
      <c r="R256" s="3">
        <v>9454.09</v>
      </c>
      <c r="S256" s="23">
        <v>42368</v>
      </c>
      <c r="T256" s="182"/>
      <c r="U256" s="127"/>
      <c r="V256" s="127"/>
    </row>
    <row r="257" spans="1:22" s="93" customFormat="1" ht="23.45" hidden="1" customHeight="1" x14ac:dyDescent="0.25">
      <c r="A257" s="2">
        <v>211</v>
      </c>
      <c r="B257" s="9" t="s">
        <v>671</v>
      </c>
      <c r="C257" s="115">
        <v>1995</v>
      </c>
      <c r="D257" s="2">
        <v>0</v>
      </c>
      <c r="E257" s="2" t="s">
        <v>127</v>
      </c>
      <c r="F257" s="2">
        <v>2</v>
      </c>
      <c r="G257" s="2">
        <v>4</v>
      </c>
      <c r="H257" s="34">
        <v>1253.4000000000001</v>
      </c>
      <c r="I257" s="34">
        <v>1117.3</v>
      </c>
      <c r="J257" s="34">
        <v>32.200000000000003</v>
      </c>
      <c r="K257" s="7">
        <v>61</v>
      </c>
      <c r="L257" s="3">
        <v>748399.36</v>
      </c>
      <c r="M257" s="3">
        <f t="shared" si="96"/>
        <v>28064.98</v>
      </c>
      <c r="N257" s="3">
        <f t="shared" si="97"/>
        <v>46774.96</v>
      </c>
      <c r="O257" s="3">
        <f t="shared" si="98"/>
        <v>18709.990000000002</v>
      </c>
      <c r="P257" s="3">
        <f t="shared" si="99"/>
        <v>654849.43000000005</v>
      </c>
      <c r="Q257" s="3">
        <f t="shared" si="100"/>
        <v>669.82847936990959</v>
      </c>
      <c r="R257" s="3">
        <v>24736.34</v>
      </c>
      <c r="S257" s="23">
        <v>42368</v>
      </c>
      <c r="T257" s="182"/>
      <c r="U257" s="127"/>
      <c r="V257" s="127"/>
    </row>
    <row r="258" spans="1:22" s="93" customFormat="1" ht="23.45" hidden="1" customHeight="1" x14ac:dyDescent="0.25">
      <c r="A258" s="2">
        <v>212</v>
      </c>
      <c r="B258" s="9" t="s">
        <v>672</v>
      </c>
      <c r="C258" s="115">
        <v>1998</v>
      </c>
      <c r="D258" s="2">
        <v>0</v>
      </c>
      <c r="E258" s="2" t="s">
        <v>416</v>
      </c>
      <c r="F258" s="2">
        <v>3</v>
      </c>
      <c r="G258" s="2">
        <v>3</v>
      </c>
      <c r="H258" s="34">
        <v>1808.5</v>
      </c>
      <c r="I258" s="34">
        <v>1587.2</v>
      </c>
      <c r="J258" s="34">
        <v>203</v>
      </c>
      <c r="K258" s="7">
        <v>85</v>
      </c>
      <c r="L258" s="3">
        <v>1704118.78</v>
      </c>
      <c r="M258" s="3">
        <v>0</v>
      </c>
      <c r="N258" s="3">
        <v>0</v>
      </c>
      <c r="O258" s="3">
        <f t="shared" si="98"/>
        <v>0</v>
      </c>
      <c r="P258" s="3">
        <f t="shared" si="99"/>
        <v>1704118.78</v>
      </c>
      <c r="Q258" s="3">
        <f t="shared" si="100"/>
        <v>1073.6635458669355</v>
      </c>
      <c r="R258" s="3">
        <v>15577.35</v>
      </c>
      <c r="S258" s="23">
        <v>42368</v>
      </c>
      <c r="T258" s="182"/>
      <c r="U258" s="127"/>
      <c r="V258" s="127"/>
    </row>
    <row r="259" spans="1:22" s="93" customFormat="1" ht="23.45" hidden="1" customHeight="1" x14ac:dyDescent="0.25">
      <c r="A259" s="2">
        <v>213</v>
      </c>
      <c r="B259" s="9" t="s">
        <v>673</v>
      </c>
      <c r="C259" s="115">
        <v>1997</v>
      </c>
      <c r="D259" s="2">
        <v>0</v>
      </c>
      <c r="E259" s="2" t="s">
        <v>127</v>
      </c>
      <c r="F259" s="2">
        <v>3</v>
      </c>
      <c r="G259" s="2">
        <v>3</v>
      </c>
      <c r="H259" s="34">
        <v>2195</v>
      </c>
      <c r="I259" s="34">
        <v>2194.9899999999998</v>
      </c>
      <c r="J259" s="34">
        <v>405.3</v>
      </c>
      <c r="K259" s="7">
        <v>84</v>
      </c>
      <c r="L259" s="3">
        <v>2620892.29</v>
      </c>
      <c r="M259" s="3">
        <v>0</v>
      </c>
      <c r="N259" s="3">
        <v>0</v>
      </c>
      <c r="O259" s="3">
        <f t="shared" si="98"/>
        <v>0</v>
      </c>
      <c r="P259" s="3">
        <f t="shared" si="99"/>
        <v>2620892.29</v>
      </c>
      <c r="Q259" s="3">
        <f t="shared" si="100"/>
        <v>1194.0338179217219</v>
      </c>
      <c r="R259" s="3">
        <v>24736.34</v>
      </c>
      <c r="S259" s="23">
        <v>42368</v>
      </c>
      <c r="T259" s="182"/>
      <c r="U259" s="127"/>
      <c r="V259" s="127"/>
    </row>
    <row r="260" spans="1:22" s="93" customFormat="1" ht="23.45" hidden="1" customHeight="1" x14ac:dyDescent="0.25">
      <c r="A260" s="2">
        <v>214</v>
      </c>
      <c r="B260" s="9" t="s">
        <v>674</v>
      </c>
      <c r="C260" s="115">
        <v>1993</v>
      </c>
      <c r="D260" s="2">
        <v>0</v>
      </c>
      <c r="E260" s="2" t="s">
        <v>189</v>
      </c>
      <c r="F260" s="2">
        <v>2</v>
      </c>
      <c r="G260" s="2">
        <v>2</v>
      </c>
      <c r="H260" s="34">
        <v>669</v>
      </c>
      <c r="I260" s="34">
        <v>668.99</v>
      </c>
      <c r="J260" s="34">
        <v>357</v>
      </c>
      <c r="K260" s="7">
        <v>26</v>
      </c>
      <c r="L260" s="3">
        <v>184572.79999999999</v>
      </c>
      <c r="M260" s="3">
        <v>0</v>
      </c>
      <c r="N260" s="3">
        <v>0</v>
      </c>
      <c r="O260" s="3">
        <f t="shared" si="98"/>
        <v>0</v>
      </c>
      <c r="P260" s="3">
        <f t="shared" si="99"/>
        <v>184572.79999999999</v>
      </c>
      <c r="Q260" s="3">
        <f t="shared" si="100"/>
        <v>275.89769652760128</v>
      </c>
      <c r="R260" s="3">
        <v>9454.09</v>
      </c>
      <c r="S260" s="23">
        <v>42368</v>
      </c>
      <c r="T260" s="182"/>
      <c r="U260" s="127"/>
      <c r="V260" s="127"/>
    </row>
    <row r="261" spans="1:22" s="93" customFormat="1" ht="23.45" hidden="1" customHeight="1" x14ac:dyDescent="0.25">
      <c r="A261" s="2">
        <v>215</v>
      </c>
      <c r="B261" s="9" t="s">
        <v>675</v>
      </c>
      <c r="C261" s="115">
        <v>1997</v>
      </c>
      <c r="D261" s="2">
        <v>0</v>
      </c>
      <c r="E261" s="2" t="s">
        <v>416</v>
      </c>
      <c r="F261" s="2">
        <v>3</v>
      </c>
      <c r="G261" s="2">
        <v>1</v>
      </c>
      <c r="H261" s="34">
        <v>551</v>
      </c>
      <c r="I261" s="34">
        <v>459.8</v>
      </c>
      <c r="J261" s="34">
        <v>223.3</v>
      </c>
      <c r="K261" s="7">
        <v>20</v>
      </c>
      <c r="L261" s="3">
        <v>2106868.86</v>
      </c>
      <c r="M261" s="3">
        <v>0</v>
      </c>
      <c r="N261" s="3">
        <v>0</v>
      </c>
      <c r="O261" s="3">
        <f t="shared" si="98"/>
        <v>0</v>
      </c>
      <c r="P261" s="3">
        <f t="shared" si="99"/>
        <v>2106868.86</v>
      </c>
      <c r="Q261" s="3">
        <f t="shared" si="100"/>
        <v>4582.1419312744665</v>
      </c>
      <c r="R261" s="3">
        <v>15577.35</v>
      </c>
      <c r="S261" s="23">
        <v>42368</v>
      </c>
      <c r="T261" s="182"/>
      <c r="U261" s="127"/>
      <c r="V261" s="127"/>
    </row>
    <row r="262" spans="1:22" s="93" customFormat="1" ht="23.45" hidden="1" customHeight="1" x14ac:dyDescent="0.25">
      <c r="A262" s="2">
        <v>216</v>
      </c>
      <c r="B262" s="9" t="s">
        <v>676</v>
      </c>
      <c r="C262" s="115">
        <v>1979</v>
      </c>
      <c r="D262" s="2">
        <v>0</v>
      </c>
      <c r="E262" s="2" t="s">
        <v>539</v>
      </c>
      <c r="F262" s="2">
        <v>2</v>
      </c>
      <c r="G262" s="2">
        <v>3</v>
      </c>
      <c r="H262" s="34">
        <v>983.7</v>
      </c>
      <c r="I262" s="34">
        <v>877.5</v>
      </c>
      <c r="J262" s="34">
        <v>750.7</v>
      </c>
      <c r="K262" s="7">
        <v>61</v>
      </c>
      <c r="L262" s="3">
        <v>2746689.13</v>
      </c>
      <c r="M262" s="3">
        <v>103000.83</v>
      </c>
      <c r="N262" s="3">
        <f t="shared" si="97"/>
        <v>171668.07</v>
      </c>
      <c r="O262" s="3">
        <f t="shared" si="98"/>
        <v>68667.23</v>
      </c>
      <c r="P262" s="3">
        <f t="shared" si="99"/>
        <v>2403353</v>
      </c>
      <c r="Q262" s="3">
        <f t="shared" si="100"/>
        <v>3130.1300626780626</v>
      </c>
      <c r="R262" s="3">
        <v>24736.34</v>
      </c>
      <c r="S262" s="23">
        <v>42368</v>
      </c>
      <c r="T262" s="182"/>
      <c r="U262" s="127"/>
      <c r="V262" s="127"/>
    </row>
    <row r="263" spans="1:22" s="93" customFormat="1" ht="23.45" hidden="1" customHeight="1" x14ac:dyDescent="0.25">
      <c r="A263" s="2">
        <v>217</v>
      </c>
      <c r="B263" s="9" t="s">
        <v>677</v>
      </c>
      <c r="C263" s="115">
        <v>1979</v>
      </c>
      <c r="D263" s="2">
        <v>0</v>
      </c>
      <c r="E263" s="2" t="s">
        <v>539</v>
      </c>
      <c r="F263" s="2">
        <v>2</v>
      </c>
      <c r="G263" s="2">
        <v>3</v>
      </c>
      <c r="H263" s="34">
        <v>987.3</v>
      </c>
      <c r="I263" s="34">
        <v>882.2</v>
      </c>
      <c r="J263" s="34">
        <v>734.9</v>
      </c>
      <c r="K263" s="7">
        <v>51</v>
      </c>
      <c r="L263" s="3">
        <v>3056091.78</v>
      </c>
      <c r="M263" s="3">
        <v>114603.45</v>
      </c>
      <c r="N263" s="3">
        <v>191005.73</v>
      </c>
      <c r="O263" s="3">
        <f t="shared" si="98"/>
        <v>76402.3</v>
      </c>
      <c r="P263" s="3">
        <f t="shared" si="99"/>
        <v>2674080.2999999998</v>
      </c>
      <c r="Q263" s="3">
        <f t="shared" si="100"/>
        <v>3464.1711403309905</v>
      </c>
      <c r="R263" s="3">
        <v>24736.34</v>
      </c>
      <c r="S263" s="23">
        <v>42368</v>
      </c>
      <c r="T263" s="182"/>
      <c r="U263" s="127"/>
      <c r="V263" s="127"/>
    </row>
    <row r="264" spans="1:22" s="93" customFormat="1" ht="23.45" hidden="1" customHeight="1" x14ac:dyDescent="0.25">
      <c r="A264" s="2">
        <v>218</v>
      </c>
      <c r="B264" s="9" t="s">
        <v>678</v>
      </c>
      <c r="C264" s="115">
        <v>1980</v>
      </c>
      <c r="D264" s="2">
        <v>0</v>
      </c>
      <c r="E264" s="2" t="s">
        <v>539</v>
      </c>
      <c r="F264" s="2">
        <v>2</v>
      </c>
      <c r="G264" s="2">
        <v>3</v>
      </c>
      <c r="H264" s="34">
        <v>988.6</v>
      </c>
      <c r="I264" s="34">
        <v>882.7</v>
      </c>
      <c r="J264" s="34">
        <v>734.1</v>
      </c>
      <c r="K264" s="7">
        <v>51</v>
      </c>
      <c r="L264" s="3">
        <v>2983238.8</v>
      </c>
      <c r="M264" s="3">
        <f t="shared" si="96"/>
        <v>111871.46</v>
      </c>
      <c r="N264" s="3">
        <f t="shared" si="97"/>
        <v>186452.43</v>
      </c>
      <c r="O264" s="3">
        <f t="shared" si="98"/>
        <v>74580.97</v>
      </c>
      <c r="P264" s="3">
        <f t="shared" si="99"/>
        <v>2610333.94</v>
      </c>
      <c r="Q264" s="3">
        <f t="shared" si="100"/>
        <v>3379.6746346437062</v>
      </c>
      <c r="R264" s="3">
        <v>24736.34</v>
      </c>
      <c r="S264" s="23">
        <v>42368</v>
      </c>
      <c r="T264" s="182"/>
      <c r="U264" s="127"/>
      <c r="V264" s="127"/>
    </row>
    <row r="265" spans="1:22" s="93" customFormat="1" ht="23.45" hidden="1" customHeight="1" x14ac:dyDescent="0.25">
      <c r="A265" s="2">
        <v>219</v>
      </c>
      <c r="B265" s="9" t="s">
        <v>679</v>
      </c>
      <c r="C265" s="115">
        <v>1981</v>
      </c>
      <c r="D265" s="2">
        <v>0</v>
      </c>
      <c r="E265" s="2" t="s">
        <v>539</v>
      </c>
      <c r="F265" s="2">
        <v>2</v>
      </c>
      <c r="G265" s="2">
        <v>3</v>
      </c>
      <c r="H265" s="34">
        <v>981.4</v>
      </c>
      <c r="I265" s="34">
        <v>874.1</v>
      </c>
      <c r="J265" s="34">
        <v>762.7</v>
      </c>
      <c r="K265" s="7">
        <v>67</v>
      </c>
      <c r="L265" s="3">
        <v>2983681.07</v>
      </c>
      <c r="M265" s="3">
        <f t="shared" si="96"/>
        <v>111888.04</v>
      </c>
      <c r="N265" s="3">
        <f t="shared" si="97"/>
        <v>186480.07</v>
      </c>
      <c r="O265" s="3">
        <v>74592.02</v>
      </c>
      <c r="P265" s="3">
        <f t="shared" si="99"/>
        <v>2610720.94</v>
      </c>
      <c r="Q265" s="3">
        <f t="shared" si="100"/>
        <v>3413.4321816725774</v>
      </c>
      <c r="R265" s="3">
        <v>24736.34</v>
      </c>
      <c r="S265" s="23">
        <v>42368</v>
      </c>
      <c r="T265" s="182"/>
      <c r="U265" s="127"/>
      <c r="V265" s="127"/>
    </row>
    <row r="266" spans="1:22" s="93" customFormat="1" ht="23.45" hidden="1" customHeight="1" x14ac:dyDescent="0.25">
      <c r="A266" s="2">
        <v>220</v>
      </c>
      <c r="B266" s="9" t="s">
        <v>680</v>
      </c>
      <c r="C266" s="115">
        <v>1979</v>
      </c>
      <c r="D266" s="2">
        <v>0</v>
      </c>
      <c r="E266" s="2" t="s">
        <v>539</v>
      </c>
      <c r="F266" s="2">
        <v>2</v>
      </c>
      <c r="G266" s="2">
        <v>3</v>
      </c>
      <c r="H266" s="34">
        <v>990.2</v>
      </c>
      <c r="I266" s="34">
        <v>886.6</v>
      </c>
      <c r="J266" s="34">
        <v>741.6</v>
      </c>
      <c r="K266" s="7">
        <v>66</v>
      </c>
      <c r="L266" s="3">
        <v>3033117.27</v>
      </c>
      <c r="M266" s="3">
        <f t="shared" si="96"/>
        <v>113741.9</v>
      </c>
      <c r="N266" s="3">
        <v>189569.82</v>
      </c>
      <c r="O266" s="3">
        <f t="shared" si="98"/>
        <v>75827.929999999993</v>
      </c>
      <c r="P266" s="3">
        <f t="shared" si="99"/>
        <v>2653977.62</v>
      </c>
      <c r="Q266" s="3">
        <f t="shared" si="100"/>
        <v>3421.0661741484323</v>
      </c>
      <c r="R266" s="3">
        <v>24736.34</v>
      </c>
      <c r="S266" s="23">
        <v>42368</v>
      </c>
      <c r="T266" s="182"/>
      <c r="U266" s="127"/>
      <c r="V266" s="127"/>
    </row>
    <row r="267" spans="1:22" s="93" customFormat="1" ht="30.75" hidden="1" customHeight="1" x14ac:dyDescent="0.25">
      <c r="A267" s="2">
        <v>221</v>
      </c>
      <c r="B267" s="9" t="s">
        <v>681</v>
      </c>
      <c r="C267" s="115">
        <v>1985</v>
      </c>
      <c r="D267" s="2">
        <v>0</v>
      </c>
      <c r="E267" s="2" t="s">
        <v>539</v>
      </c>
      <c r="F267" s="2">
        <v>2</v>
      </c>
      <c r="G267" s="2">
        <v>2</v>
      </c>
      <c r="H267" s="34">
        <v>655.9</v>
      </c>
      <c r="I267" s="34">
        <v>586.1</v>
      </c>
      <c r="J267" s="34">
        <v>553.70000000000005</v>
      </c>
      <c r="K267" s="7">
        <v>32</v>
      </c>
      <c r="L267" s="3">
        <v>1081387.53</v>
      </c>
      <c r="M267" s="3">
        <f t="shared" si="96"/>
        <v>40552.03</v>
      </c>
      <c r="N267" s="3">
        <f t="shared" si="97"/>
        <v>67586.720000000001</v>
      </c>
      <c r="O267" s="3">
        <f t="shared" si="98"/>
        <v>27034.69</v>
      </c>
      <c r="P267" s="3">
        <f t="shared" si="99"/>
        <v>946214.09</v>
      </c>
      <c r="Q267" s="3">
        <f t="shared" si="100"/>
        <v>1845.0563555707217</v>
      </c>
      <c r="R267" s="3">
        <v>24736.34</v>
      </c>
      <c r="S267" s="23">
        <v>42368</v>
      </c>
      <c r="T267" s="182"/>
      <c r="U267" s="127"/>
      <c r="V267" s="127"/>
    </row>
    <row r="268" spans="1:22" s="93" customFormat="1" ht="23.45" hidden="1" customHeight="1" x14ac:dyDescent="0.25">
      <c r="A268" s="2">
        <v>222</v>
      </c>
      <c r="B268" s="9" t="s">
        <v>686</v>
      </c>
      <c r="C268" s="115">
        <v>1981</v>
      </c>
      <c r="D268" s="2">
        <v>0</v>
      </c>
      <c r="E268" s="2" t="s">
        <v>416</v>
      </c>
      <c r="F268" s="2">
        <v>2</v>
      </c>
      <c r="G268" s="2">
        <v>2</v>
      </c>
      <c r="H268" s="34">
        <v>1078.0999999999999</v>
      </c>
      <c r="I268" s="34">
        <v>1078.0899999999999</v>
      </c>
      <c r="J268" s="34">
        <v>407.1</v>
      </c>
      <c r="K268" s="7">
        <v>93</v>
      </c>
      <c r="L268" s="3">
        <v>1083354.19</v>
      </c>
      <c r="M268" s="3">
        <f t="shared" si="96"/>
        <v>40625.78</v>
      </c>
      <c r="N268" s="3">
        <f t="shared" si="97"/>
        <v>67709.64</v>
      </c>
      <c r="O268" s="3">
        <f t="shared" si="98"/>
        <v>27083.86</v>
      </c>
      <c r="P268" s="3">
        <f t="shared" si="99"/>
        <v>947934.91</v>
      </c>
      <c r="Q268" s="3">
        <f t="shared" si="100"/>
        <v>1004.8828854733835</v>
      </c>
      <c r="R268" s="3">
        <v>15577.35</v>
      </c>
      <c r="S268" s="23">
        <v>42369</v>
      </c>
      <c r="T268" s="182"/>
      <c r="U268" s="127"/>
      <c r="V268" s="127"/>
    </row>
    <row r="269" spans="1:22" s="93" customFormat="1" ht="23.45" hidden="1" customHeight="1" x14ac:dyDescent="0.25">
      <c r="A269" s="2">
        <v>223</v>
      </c>
      <c r="B269" s="9" t="s">
        <v>688</v>
      </c>
      <c r="C269" s="115">
        <v>1981</v>
      </c>
      <c r="D269" s="2">
        <v>0</v>
      </c>
      <c r="E269" s="2" t="s">
        <v>189</v>
      </c>
      <c r="F269" s="2">
        <v>2</v>
      </c>
      <c r="G269" s="2">
        <v>3</v>
      </c>
      <c r="H269" s="34">
        <v>859.5</v>
      </c>
      <c r="I269" s="34">
        <v>753</v>
      </c>
      <c r="J269" s="34">
        <v>558.20000000000005</v>
      </c>
      <c r="K269" s="7">
        <v>34</v>
      </c>
      <c r="L269" s="3">
        <v>200883.11</v>
      </c>
      <c r="M269" s="3">
        <f t="shared" si="96"/>
        <v>7533.12</v>
      </c>
      <c r="N269" s="3">
        <v>12555.2</v>
      </c>
      <c r="O269" s="3">
        <f t="shared" si="98"/>
        <v>5022.08</v>
      </c>
      <c r="P269" s="3">
        <f t="shared" si="99"/>
        <v>175772.71</v>
      </c>
      <c r="Q269" s="3">
        <f t="shared" si="100"/>
        <v>266.77703851261617</v>
      </c>
      <c r="R269" s="3">
        <v>9454.09</v>
      </c>
      <c r="S269" s="23">
        <v>42369</v>
      </c>
      <c r="T269" s="182"/>
      <c r="U269" s="127"/>
      <c r="V269" s="127"/>
    </row>
    <row r="270" spans="1:22" s="93" customFormat="1" ht="23.45" hidden="1" customHeight="1" x14ac:dyDescent="0.25">
      <c r="A270" s="2">
        <v>224</v>
      </c>
      <c r="B270" s="9" t="s">
        <v>689</v>
      </c>
      <c r="C270" s="115">
        <v>1982</v>
      </c>
      <c r="D270" s="2">
        <v>0</v>
      </c>
      <c r="E270" s="2" t="s">
        <v>189</v>
      </c>
      <c r="F270" s="2">
        <v>2</v>
      </c>
      <c r="G270" s="2">
        <v>2</v>
      </c>
      <c r="H270" s="34">
        <v>913.9</v>
      </c>
      <c r="I270" s="34">
        <v>783.5</v>
      </c>
      <c r="J270" s="34">
        <v>623.29999999999995</v>
      </c>
      <c r="K270" s="7">
        <v>35</v>
      </c>
      <c r="L270" s="3">
        <v>2343148.89</v>
      </c>
      <c r="M270" s="3">
        <f t="shared" si="96"/>
        <v>87868.08</v>
      </c>
      <c r="N270" s="3">
        <f t="shared" si="97"/>
        <v>146446.81</v>
      </c>
      <c r="O270" s="3">
        <v>58578.73</v>
      </c>
      <c r="P270" s="3">
        <f t="shared" si="99"/>
        <v>2050255.27</v>
      </c>
      <c r="Q270" s="3">
        <f t="shared" si="100"/>
        <v>2990.6176005105299</v>
      </c>
      <c r="R270" s="3">
        <v>9454.09</v>
      </c>
      <c r="S270" s="23">
        <v>42369</v>
      </c>
      <c r="T270" s="182"/>
      <c r="U270" s="127"/>
      <c r="V270" s="127"/>
    </row>
    <row r="271" spans="1:22" s="93" customFormat="1" ht="23.45" hidden="1" customHeight="1" x14ac:dyDescent="0.25">
      <c r="A271" s="2">
        <v>225</v>
      </c>
      <c r="B271" s="9" t="s">
        <v>690</v>
      </c>
      <c r="C271" s="115">
        <v>1982</v>
      </c>
      <c r="D271" s="2">
        <v>0</v>
      </c>
      <c r="E271" s="2" t="s">
        <v>189</v>
      </c>
      <c r="F271" s="2">
        <v>2</v>
      </c>
      <c r="G271" s="2">
        <v>3</v>
      </c>
      <c r="H271" s="34">
        <v>834.8</v>
      </c>
      <c r="I271" s="34">
        <v>730.9</v>
      </c>
      <c r="J271" s="34">
        <v>529.4</v>
      </c>
      <c r="K271" s="7">
        <v>36</v>
      </c>
      <c r="L271" s="3">
        <v>2294420.06</v>
      </c>
      <c r="M271" s="3">
        <v>86040.76</v>
      </c>
      <c r="N271" s="3">
        <v>143401.26</v>
      </c>
      <c r="O271" s="3">
        <v>57360.5</v>
      </c>
      <c r="P271" s="3">
        <f t="shared" si="99"/>
        <v>2007617.54</v>
      </c>
      <c r="Q271" s="3">
        <f t="shared" si="100"/>
        <v>3139.1709673005885</v>
      </c>
      <c r="R271" s="3">
        <v>9454.09</v>
      </c>
      <c r="S271" s="23">
        <v>42369</v>
      </c>
      <c r="T271" s="182"/>
      <c r="U271" s="127"/>
      <c r="V271" s="127"/>
    </row>
    <row r="272" spans="1:22" s="93" customFormat="1" ht="23.45" hidden="1" customHeight="1" x14ac:dyDescent="0.25">
      <c r="A272" s="2">
        <v>226</v>
      </c>
      <c r="B272" s="9" t="s">
        <v>694</v>
      </c>
      <c r="C272" s="115">
        <v>1981</v>
      </c>
      <c r="D272" s="2">
        <v>0</v>
      </c>
      <c r="E272" s="2" t="s">
        <v>189</v>
      </c>
      <c r="F272" s="2">
        <v>2</v>
      </c>
      <c r="G272" s="2">
        <v>3</v>
      </c>
      <c r="H272" s="34">
        <v>864.8</v>
      </c>
      <c r="I272" s="34">
        <v>757.3</v>
      </c>
      <c r="J272" s="34">
        <v>574.70000000000005</v>
      </c>
      <c r="K272" s="7">
        <v>40</v>
      </c>
      <c r="L272" s="3">
        <v>248263.98</v>
      </c>
      <c r="M272" s="3">
        <f t="shared" si="96"/>
        <v>9309.9</v>
      </c>
      <c r="N272" s="3">
        <f t="shared" si="97"/>
        <v>15516.5</v>
      </c>
      <c r="O272" s="3">
        <f t="shared" si="98"/>
        <v>6206.6</v>
      </c>
      <c r="P272" s="3">
        <f t="shared" si="99"/>
        <v>217230.98</v>
      </c>
      <c r="Q272" s="3">
        <f t="shared" si="100"/>
        <v>327.82778291298035</v>
      </c>
      <c r="R272" s="3">
        <v>9454.09</v>
      </c>
      <c r="S272" s="23">
        <v>42369</v>
      </c>
      <c r="T272" s="182"/>
      <c r="U272" s="127"/>
      <c r="V272" s="127"/>
    </row>
    <row r="273" spans="1:22" s="93" customFormat="1" ht="36.75" hidden="1" customHeight="1" x14ac:dyDescent="0.25">
      <c r="A273" s="2">
        <v>227</v>
      </c>
      <c r="B273" s="14" t="s">
        <v>697</v>
      </c>
      <c r="C273" s="115">
        <v>1980</v>
      </c>
      <c r="D273" s="2">
        <v>0</v>
      </c>
      <c r="E273" s="2" t="s">
        <v>539</v>
      </c>
      <c r="F273" s="2">
        <v>2</v>
      </c>
      <c r="G273" s="2">
        <v>3</v>
      </c>
      <c r="H273" s="34">
        <v>971.2</v>
      </c>
      <c r="I273" s="34">
        <v>866.3</v>
      </c>
      <c r="J273" s="34">
        <v>770.6</v>
      </c>
      <c r="K273" s="7">
        <v>61</v>
      </c>
      <c r="L273" s="3">
        <v>2788743.36</v>
      </c>
      <c r="M273" s="3">
        <f t="shared" si="96"/>
        <v>104577.88</v>
      </c>
      <c r="N273" s="3">
        <f t="shared" si="97"/>
        <v>174296.46</v>
      </c>
      <c r="O273" s="3">
        <v>69718.570000000007</v>
      </c>
      <c r="P273" s="3">
        <f t="shared" si="99"/>
        <v>2440150.4500000002</v>
      </c>
      <c r="Q273" s="3">
        <f t="shared" si="100"/>
        <v>3219.142745007503</v>
      </c>
      <c r="R273" s="3">
        <v>24736.34</v>
      </c>
      <c r="S273" s="23">
        <v>42369</v>
      </c>
      <c r="T273" s="182"/>
      <c r="U273" s="127"/>
      <c r="V273" s="127"/>
    </row>
    <row r="274" spans="1:22" s="93" customFormat="1" ht="27" hidden="1" customHeight="1" x14ac:dyDescent="0.25">
      <c r="A274" s="2">
        <v>228</v>
      </c>
      <c r="B274" s="14" t="s">
        <v>698</v>
      </c>
      <c r="C274" s="115">
        <v>1980</v>
      </c>
      <c r="D274" s="2">
        <v>0</v>
      </c>
      <c r="E274" s="2" t="s">
        <v>539</v>
      </c>
      <c r="F274" s="2">
        <v>2</v>
      </c>
      <c r="G274" s="2">
        <v>3</v>
      </c>
      <c r="H274" s="34">
        <v>980.6</v>
      </c>
      <c r="I274" s="34">
        <v>874.9</v>
      </c>
      <c r="J274" s="34">
        <v>808.6</v>
      </c>
      <c r="K274" s="7">
        <v>55</v>
      </c>
      <c r="L274" s="3">
        <v>3008114.32</v>
      </c>
      <c r="M274" s="3">
        <f t="shared" si="96"/>
        <v>112804.29</v>
      </c>
      <c r="N274" s="3">
        <v>188007.14</v>
      </c>
      <c r="O274" s="3">
        <v>75202.87</v>
      </c>
      <c r="P274" s="3">
        <f t="shared" si="99"/>
        <v>2632100.02</v>
      </c>
      <c r="Q274" s="3">
        <f t="shared" si="100"/>
        <v>3438.2378786146987</v>
      </c>
      <c r="R274" s="3">
        <v>24736.34</v>
      </c>
      <c r="S274" s="23">
        <v>42369</v>
      </c>
      <c r="T274" s="182"/>
      <c r="U274" s="127"/>
      <c r="V274" s="127"/>
    </row>
    <row r="275" spans="1:22" s="93" customFormat="1" ht="33.75" hidden="1" customHeight="1" x14ac:dyDescent="0.25">
      <c r="A275" s="2">
        <v>229</v>
      </c>
      <c r="B275" s="14" t="s">
        <v>699</v>
      </c>
      <c r="C275" s="115">
        <v>1980</v>
      </c>
      <c r="D275" s="2">
        <v>0</v>
      </c>
      <c r="E275" s="2" t="s">
        <v>539</v>
      </c>
      <c r="F275" s="2">
        <v>2</v>
      </c>
      <c r="G275" s="2">
        <v>3</v>
      </c>
      <c r="H275" s="34">
        <v>975.6</v>
      </c>
      <c r="I275" s="34">
        <v>870.1</v>
      </c>
      <c r="J275" s="34">
        <v>870.1</v>
      </c>
      <c r="K275" s="7">
        <v>49</v>
      </c>
      <c r="L275" s="3">
        <v>2767192.88</v>
      </c>
      <c r="M275" s="3">
        <v>103769.74</v>
      </c>
      <c r="N275" s="3">
        <v>172949.55</v>
      </c>
      <c r="O275" s="3">
        <f t="shared" si="98"/>
        <v>69179.820000000007</v>
      </c>
      <c r="P275" s="3">
        <f t="shared" si="99"/>
        <v>2421293.77</v>
      </c>
      <c r="Q275" s="3">
        <f t="shared" si="100"/>
        <v>3180.3159177106077</v>
      </c>
      <c r="R275" s="3">
        <v>24736.34</v>
      </c>
      <c r="S275" s="23">
        <v>42369</v>
      </c>
      <c r="T275" s="182"/>
      <c r="U275" s="127"/>
      <c r="V275" s="127"/>
    </row>
    <row r="276" spans="1:22" s="76" customFormat="1" ht="23.45" hidden="1" customHeight="1" x14ac:dyDescent="0.25">
      <c r="A276" s="2"/>
      <c r="B276" s="212" t="s">
        <v>641</v>
      </c>
      <c r="C276" s="214"/>
      <c r="D276" s="27"/>
      <c r="E276" s="27"/>
      <c r="F276" s="27"/>
      <c r="G276" s="27"/>
      <c r="H276" s="4">
        <f>SUM(H251:H275)</f>
        <v>24299.899999999998</v>
      </c>
      <c r="I276" s="4">
        <f>SUM(I251:I275)</f>
        <v>22022.66</v>
      </c>
      <c r="J276" s="4">
        <f>SUM(J251:J275)</f>
        <v>13558.800000000001</v>
      </c>
      <c r="K276" s="28">
        <f>SUM(K251:K275)</f>
        <v>1314</v>
      </c>
      <c r="L276" s="4">
        <f>ROUND(SUM(L251:L275),2)</f>
        <v>50910461.25</v>
      </c>
      <c r="M276" s="4">
        <f>ROUND(SUM(M251:M275),2)</f>
        <v>1661025.35</v>
      </c>
      <c r="N276" s="4">
        <f>ROUND(SUM(N251:N275),2)</f>
        <v>2768375.53</v>
      </c>
      <c r="O276" s="4">
        <f>ROUND(SUM(O251:O275),2)</f>
        <v>1107350.23</v>
      </c>
      <c r="P276" s="4">
        <f>ROUND(SUM(P251:P275),2)</f>
        <v>45373710.140000001</v>
      </c>
      <c r="Q276" s="4">
        <f t="shared" si="100"/>
        <v>2311.7307922839477</v>
      </c>
      <c r="R276" s="4"/>
      <c r="S276" s="2"/>
      <c r="T276" s="182"/>
      <c r="U276" s="97"/>
      <c r="V276" s="97"/>
    </row>
    <row r="277" spans="1:22" s="76" customFormat="1" ht="23.45" hidden="1" customHeight="1" x14ac:dyDescent="0.25">
      <c r="A277" s="2"/>
      <c r="B277" s="205" t="s">
        <v>628</v>
      </c>
      <c r="C277" s="206"/>
      <c r="D277" s="27"/>
      <c r="E277" s="27"/>
      <c r="F277" s="27"/>
      <c r="G277" s="27"/>
      <c r="H277" s="4"/>
      <c r="I277" s="4"/>
      <c r="J277" s="4"/>
      <c r="K277" s="28"/>
      <c r="L277" s="4"/>
      <c r="M277" s="4"/>
      <c r="N277" s="4"/>
      <c r="O277" s="4"/>
      <c r="P277" s="4"/>
      <c r="Q277" s="4"/>
      <c r="R277" s="4"/>
      <c r="S277" s="2"/>
      <c r="T277" s="182"/>
      <c r="U277" s="97"/>
      <c r="V277" s="97"/>
    </row>
    <row r="278" spans="1:22" s="151" customFormat="1" ht="23.45" hidden="1" customHeight="1" x14ac:dyDescent="0.25">
      <c r="A278" s="2">
        <v>230</v>
      </c>
      <c r="B278" s="145" t="s">
        <v>648</v>
      </c>
      <c r="C278" s="142">
        <v>1980</v>
      </c>
      <c r="D278" s="56">
        <v>0</v>
      </c>
      <c r="E278" s="56" t="s">
        <v>37</v>
      </c>
      <c r="F278" s="56">
        <v>5</v>
      </c>
      <c r="G278" s="56">
        <v>2</v>
      </c>
      <c r="H278" s="146">
        <v>4594.21</v>
      </c>
      <c r="I278" s="146">
        <v>3135.15</v>
      </c>
      <c r="J278" s="147">
        <f>I278-81.1</f>
        <v>3054.05</v>
      </c>
      <c r="K278" s="148">
        <v>219</v>
      </c>
      <c r="L278" s="149">
        <v>2270735.4300000002</v>
      </c>
      <c r="M278" s="149">
        <v>85152.59</v>
      </c>
      <c r="N278" s="149">
        <v>141920.97</v>
      </c>
      <c r="O278" s="149">
        <f t="shared" ref="O278:O287" si="101">ROUND((M278+N278)*0.25,2)</f>
        <v>56768.39</v>
      </c>
      <c r="P278" s="149">
        <f t="shared" ref="P278:P288" si="102">ROUND(L278-(M278+N278+O278),2)</f>
        <v>1986893.48</v>
      </c>
      <c r="Q278" s="149">
        <f t="shared" ref="Q278:Q289" si="103">L278/I278</f>
        <v>724.28286684847615</v>
      </c>
      <c r="R278" s="3">
        <v>24736.34</v>
      </c>
      <c r="S278" s="23">
        <v>42368</v>
      </c>
      <c r="T278" s="182"/>
      <c r="U278" s="150"/>
      <c r="V278" s="150"/>
    </row>
    <row r="279" spans="1:22" s="151" customFormat="1" ht="23.45" hidden="1" customHeight="1" x14ac:dyDescent="0.25">
      <c r="A279" s="2">
        <v>231</v>
      </c>
      <c r="B279" s="145" t="s">
        <v>649</v>
      </c>
      <c r="C279" s="142">
        <v>1980</v>
      </c>
      <c r="D279" s="56">
        <v>0</v>
      </c>
      <c r="E279" s="56" t="s">
        <v>37</v>
      </c>
      <c r="F279" s="56">
        <v>5</v>
      </c>
      <c r="G279" s="56">
        <v>2</v>
      </c>
      <c r="H279" s="146">
        <v>3160.8</v>
      </c>
      <c r="I279" s="146">
        <v>3160.8</v>
      </c>
      <c r="J279" s="147">
        <f>I279-112.4</f>
        <v>3048.4</v>
      </c>
      <c r="K279" s="148">
        <v>315</v>
      </c>
      <c r="L279" s="149">
        <v>3940671.83</v>
      </c>
      <c r="M279" s="149">
        <f t="shared" ref="M279:M287" si="104">ROUND(L279*3.75%,2)</f>
        <v>147775.19</v>
      </c>
      <c r="N279" s="149">
        <v>246292</v>
      </c>
      <c r="O279" s="149">
        <f t="shared" si="101"/>
        <v>98516.800000000003</v>
      </c>
      <c r="P279" s="149">
        <f t="shared" si="102"/>
        <v>3448087.84</v>
      </c>
      <c r="Q279" s="149">
        <f t="shared" si="103"/>
        <v>1246.7324190078461</v>
      </c>
      <c r="R279" s="3">
        <v>24736.34</v>
      </c>
      <c r="S279" s="23">
        <v>42368</v>
      </c>
      <c r="T279" s="182"/>
      <c r="U279" s="150"/>
      <c r="V279" s="150"/>
    </row>
    <row r="280" spans="1:22" s="151" customFormat="1" ht="23.45" hidden="1" customHeight="1" x14ac:dyDescent="0.25">
      <c r="A280" s="2">
        <v>232</v>
      </c>
      <c r="B280" s="145" t="s">
        <v>651</v>
      </c>
      <c r="C280" s="142">
        <v>1973</v>
      </c>
      <c r="D280" s="56">
        <v>0</v>
      </c>
      <c r="E280" s="56" t="s">
        <v>37</v>
      </c>
      <c r="F280" s="56">
        <v>5</v>
      </c>
      <c r="G280" s="56">
        <v>4</v>
      </c>
      <c r="H280" s="146">
        <v>4868.2</v>
      </c>
      <c r="I280" s="146">
        <v>3094.1</v>
      </c>
      <c r="J280" s="147">
        <f>I280</f>
        <v>3094.1</v>
      </c>
      <c r="K280" s="148">
        <v>147</v>
      </c>
      <c r="L280" s="149">
        <v>11775505.52</v>
      </c>
      <c r="M280" s="149">
        <f t="shared" si="104"/>
        <v>441581.46</v>
      </c>
      <c r="N280" s="149">
        <v>735969.09</v>
      </c>
      <c r="O280" s="149">
        <v>294387.63</v>
      </c>
      <c r="P280" s="149">
        <f t="shared" si="102"/>
        <v>10303567.34</v>
      </c>
      <c r="Q280" s="149">
        <f t="shared" si="103"/>
        <v>3805.7934520539088</v>
      </c>
      <c r="R280" s="3">
        <v>24736.34</v>
      </c>
      <c r="S280" s="23">
        <v>42368</v>
      </c>
      <c r="T280" s="182"/>
      <c r="U280" s="150"/>
      <c r="V280" s="150"/>
    </row>
    <row r="281" spans="1:22" s="151" customFormat="1" ht="23.45" hidden="1" customHeight="1" x14ac:dyDescent="0.25">
      <c r="A281" s="2">
        <v>233</v>
      </c>
      <c r="B281" s="145" t="s">
        <v>652</v>
      </c>
      <c r="C281" s="142">
        <v>1974</v>
      </c>
      <c r="D281" s="56">
        <v>0</v>
      </c>
      <c r="E281" s="56" t="s">
        <v>37</v>
      </c>
      <c r="F281" s="56">
        <v>5</v>
      </c>
      <c r="G281" s="56">
        <v>4</v>
      </c>
      <c r="H281" s="146">
        <v>5029.8</v>
      </c>
      <c r="I281" s="146">
        <v>3409.1</v>
      </c>
      <c r="J281" s="147">
        <f>I281</f>
        <v>3409.1</v>
      </c>
      <c r="K281" s="148">
        <v>143</v>
      </c>
      <c r="L281" s="149">
        <v>759843.21</v>
      </c>
      <c r="M281" s="149">
        <f t="shared" si="104"/>
        <v>28494.12</v>
      </c>
      <c r="N281" s="149">
        <f t="shared" ref="N281:N283" si="105">ROUND(L281*6.25%,2)</f>
        <v>47490.2</v>
      </c>
      <c r="O281" s="149">
        <v>18996.07</v>
      </c>
      <c r="P281" s="149">
        <f t="shared" si="102"/>
        <v>664862.81999999995</v>
      </c>
      <c r="Q281" s="149">
        <f t="shared" si="103"/>
        <v>222.88674723534069</v>
      </c>
      <c r="R281" s="3">
        <v>24736.34</v>
      </c>
      <c r="S281" s="23">
        <v>42368</v>
      </c>
      <c r="T281" s="182"/>
      <c r="U281" s="150"/>
      <c r="V281" s="150"/>
    </row>
    <row r="282" spans="1:22" s="151" customFormat="1" ht="23.45" hidden="1" customHeight="1" x14ac:dyDescent="0.25">
      <c r="A282" s="2">
        <v>234</v>
      </c>
      <c r="B282" s="145" t="s">
        <v>653</v>
      </c>
      <c r="C282" s="142">
        <v>1976</v>
      </c>
      <c r="D282" s="56">
        <v>0</v>
      </c>
      <c r="E282" s="56" t="s">
        <v>37</v>
      </c>
      <c r="F282" s="56">
        <v>5</v>
      </c>
      <c r="G282" s="56">
        <v>4</v>
      </c>
      <c r="H282" s="146">
        <v>5366.2</v>
      </c>
      <c r="I282" s="146">
        <v>3449.8</v>
      </c>
      <c r="J282" s="147">
        <f>I282-110.8</f>
        <v>3339</v>
      </c>
      <c r="K282" s="148">
        <v>185</v>
      </c>
      <c r="L282" s="149">
        <v>2835002.98</v>
      </c>
      <c r="M282" s="149">
        <f t="shared" si="104"/>
        <v>106312.61</v>
      </c>
      <c r="N282" s="149">
        <f t="shared" si="105"/>
        <v>177187.69</v>
      </c>
      <c r="O282" s="149">
        <f t="shared" si="101"/>
        <v>70875.08</v>
      </c>
      <c r="P282" s="149">
        <f t="shared" si="102"/>
        <v>2480627.6</v>
      </c>
      <c r="Q282" s="149">
        <f t="shared" si="103"/>
        <v>821.78763406574285</v>
      </c>
      <c r="R282" s="3">
        <v>24736.34</v>
      </c>
      <c r="S282" s="23">
        <v>42368</v>
      </c>
      <c r="T282" s="182"/>
      <c r="U282" s="150"/>
      <c r="V282" s="150"/>
    </row>
    <row r="283" spans="1:22" s="151" customFormat="1" ht="23.45" hidden="1" customHeight="1" x14ac:dyDescent="0.25">
      <c r="A283" s="2">
        <v>235</v>
      </c>
      <c r="B283" s="145" t="s">
        <v>654</v>
      </c>
      <c r="C283" s="142">
        <v>1971</v>
      </c>
      <c r="D283" s="56">
        <v>0</v>
      </c>
      <c r="E283" s="56" t="s">
        <v>539</v>
      </c>
      <c r="F283" s="56">
        <v>5</v>
      </c>
      <c r="G283" s="56">
        <v>4</v>
      </c>
      <c r="H283" s="146">
        <v>4413.8999999999996</v>
      </c>
      <c r="I283" s="146">
        <v>3252.2</v>
      </c>
      <c r="J283" s="147">
        <f>I283-89.9</f>
        <v>3162.2999999999997</v>
      </c>
      <c r="K283" s="148">
        <v>182</v>
      </c>
      <c r="L283" s="149">
        <v>6349786.21</v>
      </c>
      <c r="M283" s="149">
        <v>238116.97</v>
      </c>
      <c r="N283" s="149">
        <f t="shared" si="105"/>
        <v>396861.64</v>
      </c>
      <c r="O283" s="149">
        <v>158744.66</v>
      </c>
      <c r="P283" s="149">
        <f t="shared" si="102"/>
        <v>5556062.9400000004</v>
      </c>
      <c r="Q283" s="3">
        <f t="shared" si="103"/>
        <v>1952.4587079515406</v>
      </c>
      <c r="R283" s="3">
        <v>24736.34</v>
      </c>
      <c r="S283" s="152">
        <v>42369</v>
      </c>
      <c r="T283" s="182"/>
      <c r="U283" s="150"/>
      <c r="V283" s="150"/>
    </row>
    <row r="284" spans="1:22" s="151" customFormat="1" ht="23.45" hidden="1" customHeight="1" x14ac:dyDescent="0.25">
      <c r="A284" s="2">
        <v>236</v>
      </c>
      <c r="B284" s="145" t="s">
        <v>655</v>
      </c>
      <c r="C284" s="142">
        <v>1971</v>
      </c>
      <c r="D284" s="56">
        <v>0</v>
      </c>
      <c r="E284" s="56" t="s">
        <v>539</v>
      </c>
      <c r="F284" s="56">
        <v>5</v>
      </c>
      <c r="G284" s="56">
        <v>4</v>
      </c>
      <c r="H284" s="146">
        <v>4410.3999999999996</v>
      </c>
      <c r="I284" s="146">
        <v>3290.2</v>
      </c>
      <c r="J284" s="147">
        <f>I284-161.2</f>
        <v>3129</v>
      </c>
      <c r="K284" s="148">
        <v>186</v>
      </c>
      <c r="L284" s="149">
        <v>11746219.09</v>
      </c>
      <c r="M284" s="149">
        <v>440483.23</v>
      </c>
      <c r="N284" s="149">
        <v>734138.7</v>
      </c>
      <c r="O284" s="149">
        <f t="shared" si="101"/>
        <v>293655.48</v>
      </c>
      <c r="P284" s="149">
        <f t="shared" si="102"/>
        <v>10277941.68</v>
      </c>
      <c r="Q284" s="3">
        <f t="shared" si="103"/>
        <v>3570.0623335967421</v>
      </c>
      <c r="R284" s="3">
        <v>24736.34</v>
      </c>
      <c r="S284" s="152">
        <v>42369</v>
      </c>
      <c r="T284" s="182"/>
      <c r="U284" s="150"/>
      <c r="V284" s="150"/>
    </row>
    <row r="285" spans="1:22" s="151" customFormat="1" ht="23.45" hidden="1" customHeight="1" x14ac:dyDescent="0.25">
      <c r="A285" s="2">
        <v>237</v>
      </c>
      <c r="B285" s="145" t="s">
        <v>656</v>
      </c>
      <c r="C285" s="142">
        <v>1968</v>
      </c>
      <c r="D285" s="56">
        <v>0</v>
      </c>
      <c r="E285" s="56" t="s">
        <v>539</v>
      </c>
      <c r="F285" s="56">
        <v>5</v>
      </c>
      <c r="G285" s="56">
        <v>4</v>
      </c>
      <c r="H285" s="146">
        <v>4390</v>
      </c>
      <c r="I285" s="146">
        <v>3226</v>
      </c>
      <c r="J285" s="147">
        <f>I285-118.8</f>
        <v>3107.2</v>
      </c>
      <c r="K285" s="148">
        <v>167</v>
      </c>
      <c r="L285" s="149">
        <v>1726173.23</v>
      </c>
      <c r="M285" s="149">
        <f t="shared" si="104"/>
        <v>64731.5</v>
      </c>
      <c r="N285" s="149">
        <v>107885.82</v>
      </c>
      <c r="O285" s="149">
        <v>43154.32</v>
      </c>
      <c r="P285" s="149">
        <f t="shared" si="102"/>
        <v>1510401.59</v>
      </c>
      <c r="Q285" s="3">
        <f t="shared" si="103"/>
        <v>535.0815964042157</v>
      </c>
      <c r="R285" s="3">
        <v>24736.34</v>
      </c>
      <c r="S285" s="152">
        <v>42369</v>
      </c>
      <c r="T285" s="182"/>
      <c r="U285" s="150"/>
      <c r="V285" s="150"/>
    </row>
    <row r="286" spans="1:22" s="151" customFormat="1" ht="23.45" hidden="1" customHeight="1" x14ac:dyDescent="0.25">
      <c r="A286" s="2">
        <v>238</v>
      </c>
      <c r="B286" s="145" t="s">
        <v>659</v>
      </c>
      <c r="C286" s="142">
        <v>1968</v>
      </c>
      <c r="D286" s="56">
        <v>0</v>
      </c>
      <c r="E286" s="56" t="s">
        <v>539</v>
      </c>
      <c r="F286" s="56">
        <v>3</v>
      </c>
      <c r="G286" s="56">
        <v>4</v>
      </c>
      <c r="H286" s="146">
        <v>3555</v>
      </c>
      <c r="I286" s="146">
        <v>1907.6</v>
      </c>
      <c r="J286" s="147">
        <f>I286-88.4</f>
        <v>1819.1999999999998</v>
      </c>
      <c r="K286" s="148">
        <v>103</v>
      </c>
      <c r="L286" s="149">
        <v>3363169.48</v>
      </c>
      <c r="M286" s="149">
        <v>126118.85</v>
      </c>
      <c r="N286" s="149">
        <v>210198.1</v>
      </c>
      <c r="O286" s="149">
        <f t="shared" si="101"/>
        <v>84079.24</v>
      </c>
      <c r="P286" s="149">
        <f t="shared" si="102"/>
        <v>2942773.29</v>
      </c>
      <c r="Q286" s="3">
        <f t="shared" si="103"/>
        <v>1763.0370517928288</v>
      </c>
      <c r="R286" s="3">
        <v>24736.34</v>
      </c>
      <c r="S286" s="152">
        <v>42369</v>
      </c>
      <c r="T286" s="182"/>
      <c r="U286" s="150"/>
      <c r="V286" s="150"/>
    </row>
    <row r="287" spans="1:22" s="151" customFormat="1" ht="23.45" hidden="1" customHeight="1" x14ac:dyDescent="0.25">
      <c r="A287" s="2">
        <v>239</v>
      </c>
      <c r="B287" s="145" t="s">
        <v>660</v>
      </c>
      <c r="C287" s="142">
        <v>1970</v>
      </c>
      <c r="D287" s="56">
        <v>0</v>
      </c>
      <c r="E287" s="56" t="s">
        <v>539</v>
      </c>
      <c r="F287" s="56">
        <v>5</v>
      </c>
      <c r="G287" s="56">
        <v>4</v>
      </c>
      <c r="H287" s="146">
        <v>4407.1000000000004</v>
      </c>
      <c r="I287" s="146">
        <v>3266.9</v>
      </c>
      <c r="J287" s="147">
        <f>I287-45</f>
        <v>3221.9</v>
      </c>
      <c r="K287" s="148">
        <v>178</v>
      </c>
      <c r="L287" s="149">
        <v>3672023.91</v>
      </c>
      <c r="M287" s="149">
        <f t="shared" si="104"/>
        <v>137700.9</v>
      </c>
      <c r="N287" s="149">
        <v>229501.5</v>
      </c>
      <c r="O287" s="149">
        <f t="shared" si="101"/>
        <v>91800.6</v>
      </c>
      <c r="P287" s="149">
        <f t="shared" si="102"/>
        <v>3213020.91</v>
      </c>
      <c r="Q287" s="3">
        <f t="shared" si="103"/>
        <v>1124.0086657075515</v>
      </c>
      <c r="R287" s="3">
        <v>24736.34</v>
      </c>
      <c r="S287" s="152">
        <v>42369</v>
      </c>
      <c r="T287" s="182"/>
      <c r="U287" s="150"/>
      <c r="V287" s="150"/>
    </row>
    <row r="288" spans="1:22" s="151" customFormat="1" ht="23.45" hidden="1" customHeight="1" x14ac:dyDescent="0.25">
      <c r="A288" s="2">
        <v>240</v>
      </c>
      <c r="B288" s="145" t="s">
        <v>661</v>
      </c>
      <c r="C288" s="142">
        <v>1971</v>
      </c>
      <c r="D288" s="56">
        <v>0</v>
      </c>
      <c r="E288" s="56" t="s">
        <v>539</v>
      </c>
      <c r="F288" s="56">
        <v>5</v>
      </c>
      <c r="G288" s="56">
        <v>4</v>
      </c>
      <c r="H288" s="146">
        <v>3256.3</v>
      </c>
      <c r="I288" s="146">
        <v>3256.3</v>
      </c>
      <c r="J288" s="147">
        <v>2965.5</v>
      </c>
      <c r="K288" s="148">
        <v>160</v>
      </c>
      <c r="L288" s="149">
        <v>12296534.93</v>
      </c>
      <c r="M288" s="149">
        <v>461120.06</v>
      </c>
      <c r="N288" s="149">
        <v>768533.43</v>
      </c>
      <c r="O288" s="149">
        <v>307413.37</v>
      </c>
      <c r="P288" s="149">
        <f t="shared" si="102"/>
        <v>10759468.07</v>
      </c>
      <c r="Q288" s="3">
        <f t="shared" si="103"/>
        <v>3776.2291342935232</v>
      </c>
      <c r="R288" s="3">
        <v>24736.34</v>
      </c>
      <c r="S288" s="23">
        <v>42369</v>
      </c>
      <c r="T288" s="182"/>
      <c r="U288" s="150"/>
      <c r="V288" s="150"/>
    </row>
    <row r="289" spans="1:22" s="76" customFormat="1" ht="23.45" hidden="1" customHeight="1" x14ac:dyDescent="0.25">
      <c r="A289" s="2"/>
      <c r="B289" s="212" t="s">
        <v>642</v>
      </c>
      <c r="C289" s="214"/>
      <c r="D289" s="27"/>
      <c r="E289" s="27"/>
      <c r="F289" s="27"/>
      <c r="G289" s="27"/>
      <c r="H289" s="4">
        <f t="shared" ref="H289:P289" si="106">ROUND(SUM(H278:H288),2)</f>
        <v>47451.91</v>
      </c>
      <c r="I289" s="4">
        <f t="shared" si="106"/>
        <v>34448.15</v>
      </c>
      <c r="J289" s="4">
        <f t="shared" si="106"/>
        <v>33349.75</v>
      </c>
      <c r="K289" s="28">
        <f t="shared" si="106"/>
        <v>1985</v>
      </c>
      <c r="L289" s="4">
        <f t="shared" si="106"/>
        <v>60735665.82</v>
      </c>
      <c r="M289" s="4">
        <f t="shared" si="106"/>
        <v>2277587.48</v>
      </c>
      <c r="N289" s="4">
        <f t="shared" si="106"/>
        <v>3795979.14</v>
      </c>
      <c r="O289" s="4">
        <f t="shared" si="106"/>
        <v>1518391.64</v>
      </c>
      <c r="P289" s="4">
        <f t="shared" si="106"/>
        <v>53143707.560000002</v>
      </c>
      <c r="Q289" s="4">
        <f t="shared" si="103"/>
        <v>1763.103847957002</v>
      </c>
      <c r="R289" s="4"/>
      <c r="S289" s="2"/>
      <c r="T289" s="182"/>
      <c r="U289" s="97"/>
      <c r="V289" s="97"/>
    </row>
    <row r="290" spans="1:22" s="84" customFormat="1" ht="23.25" hidden="1" customHeight="1" x14ac:dyDescent="0.25">
      <c r="A290" s="2"/>
      <c r="B290" s="204" t="s">
        <v>190</v>
      </c>
      <c r="C290" s="204"/>
      <c r="D290" s="2"/>
      <c r="E290" s="2"/>
      <c r="F290" s="2"/>
      <c r="G290" s="2"/>
      <c r="H290" s="2"/>
      <c r="I290" s="2"/>
      <c r="J290" s="2"/>
      <c r="K290" s="2"/>
      <c r="L290" s="3"/>
      <c r="M290" s="3"/>
      <c r="N290" s="3"/>
      <c r="O290" s="3"/>
      <c r="P290" s="3"/>
      <c r="Q290" s="3"/>
      <c r="R290" s="3"/>
      <c r="S290" s="2"/>
      <c r="T290" s="182"/>
      <c r="U290" s="98"/>
      <c r="V290" s="98"/>
    </row>
    <row r="291" spans="1:22" s="93" customFormat="1" ht="23.45" hidden="1" customHeight="1" x14ac:dyDescent="0.25">
      <c r="A291" s="2">
        <v>241</v>
      </c>
      <c r="B291" s="14" t="s">
        <v>159</v>
      </c>
      <c r="C291" s="115">
        <v>1971</v>
      </c>
      <c r="D291" s="2">
        <v>0</v>
      </c>
      <c r="E291" s="2" t="s">
        <v>189</v>
      </c>
      <c r="F291" s="2">
        <v>2</v>
      </c>
      <c r="G291" s="2">
        <v>2</v>
      </c>
      <c r="H291" s="15">
        <v>549.70000000000005</v>
      </c>
      <c r="I291" s="15">
        <v>506.9</v>
      </c>
      <c r="J291" s="15">
        <v>413.9</v>
      </c>
      <c r="K291" s="5">
        <v>25</v>
      </c>
      <c r="L291" s="3">
        <v>307718.53000000003</v>
      </c>
      <c r="M291" s="135">
        <v>11539.45</v>
      </c>
      <c r="N291" s="135">
        <f>ROUND(L291*6.25%,2)</f>
        <v>19232.41</v>
      </c>
      <c r="O291" s="135">
        <v>7692.96</v>
      </c>
      <c r="P291" s="135">
        <f>ROUND(L291-(M291+N291+O291),2)</f>
        <v>269253.71000000002</v>
      </c>
      <c r="Q291" s="3">
        <v>2696.5100019727756</v>
      </c>
      <c r="R291" s="3">
        <v>9454.09</v>
      </c>
      <c r="S291" s="23">
        <v>42369</v>
      </c>
      <c r="T291" s="182"/>
      <c r="U291" s="127"/>
      <c r="V291" s="127"/>
    </row>
    <row r="292" spans="1:22" s="93" customFormat="1" ht="23.45" hidden="1" customHeight="1" x14ac:dyDescent="0.25">
      <c r="A292" s="2">
        <v>242</v>
      </c>
      <c r="B292" s="14" t="s">
        <v>160</v>
      </c>
      <c r="C292" s="115">
        <v>1973</v>
      </c>
      <c r="D292" s="2">
        <v>0</v>
      </c>
      <c r="E292" s="2" t="s">
        <v>189</v>
      </c>
      <c r="F292" s="2">
        <v>2</v>
      </c>
      <c r="G292" s="2">
        <v>2</v>
      </c>
      <c r="H292" s="15">
        <v>537.6</v>
      </c>
      <c r="I292" s="15">
        <v>495</v>
      </c>
      <c r="J292" s="15">
        <v>371.3</v>
      </c>
      <c r="K292" s="2">
        <v>24</v>
      </c>
      <c r="L292" s="3">
        <v>744859.83</v>
      </c>
      <c r="M292" s="135">
        <f t="shared" ref="M292:M344" si="107">ROUND(L292*3.75%,2)</f>
        <v>27932.240000000002</v>
      </c>
      <c r="N292" s="135">
        <f t="shared" ref="N292:N344" si="108">ROUND(L292*6.25%,2)</f>
        <v>46553.74</v>
      </c>
      <c r="O292" s="135">
        <f t="shared" ref="O292:O345" si="109">ROUND((M292+N292)*0.25,2)</f>
        <v>18621.5</v>
      </c>
      <c r="P292" s="135">
        <f t="shared" ref="P292:P344" si="110">ROUND(L292-(M292+N292+O292),2)</f>
        <v>651752.35</v>
      </c>
      <c r="Q292" s="3">
        <v>2124.8463434343435</v>
      </c>
      <c r="R292" s="3">
        <v>9454.09</v>
      </c>
      <c r="S292" s="23">
        <v>42369</v>
      </c>
      <c r="T292" s="182"/>
      <c r="U292" s="127"/>
      <c r="V292" s="127"/>
    </row>
    <row r="293" spans="1:22" s="93" customFormat="1" ht="23.45" hidden="1" customHeight="1" x14ac:dyDescent="0.25">
      <c r="A293" s="2">
        <v>243</v>
      </c>
      <c r="B293" s="14" t="s">
        <v>161</v>
      </c>
      <c r="C293" s="115">
        <v>1972</v>
      </c>
      <c r="D293" s="2">
        <v>0</v>
      </c>
      <c r="E293" s="2" t="s">
        <v>189</v>
      </c>
      <c r="F293" s="2">
        <v>2</v>
      </c>
      <c r="G293" s="2">
        <v>2</v>
      </c>
      <c r="H293" s="15">
        <v>532.1</v>
      </c>
      <c r="I293" s="15">
        <v>491</v>
      </c>
      <c r="J293" s="15">
        <v>395.5</v>
      </c>
      <c r="K293" s="5">
        <v>21</v>
      </c>
      <c r="L293" s="3">
        <v>1179440.94</v>
      </c>
      <c r="M293" s="135">
        <f t="shared" si="107"/>
        <v>44229.04</v>
      </c>
      <c r="N293" s="135">
        <f t="shared" si="108"/>
        <v>73715.06</v>
      </c>
      <c r="O293" s="135">
        <f t="shared" si="109"/>
        <v>29486.03</v>
      </c>
      <c r="P293" s="135">
        <f t="shared" si="110"/>
        <v>1032010.81</v>
      </c>
      <c r="Q293" s="3">
        <v>2797.8967006109979</v>
      </c>
      <c r="R293" s="3">
        <v>9454.09</v>
      </c>
      <c r="S293" s="23">
        <v>42369</v>
      </c>
      <c r="T293" s="182"/>
      <c r="U293" s="127"/>
      <c r="V293" s="127"/>
    </row>
    <row r="294" spans="1:22" s="93" customFormat="1" ht="23.45" hidden="1" customHeight="1" x14ac:dyDescent="0.25">
      <c r="A294" s="2">
        <v>244</v>
      </c>
      <c r="B294" s="14" t="s">
        <v>162</v>
      </c>
      <c r="C294" s="115">
        <v>1969</v>
      </c>
      <c r="D294" s="2">
        <v>0</v>
      </c>
      <c r="E294" s="2" t="s">
        <v>189</v>
      </c>
      <c r="F294" s="2">
        <v>2</v>
      </c>
      <c r="G294" s="2">
        <v>2</v>
      </c>
      <c r="H294" s="15">
        <v>528.1</v>
      </c>
      <c r="I294" s="15">
        <v>487.2</v>
      </c>
      <c r="J294" s="15">
        <v>435.3</v>
      </c>
      <c r="K294" s="5">
        <v>21</v>
      </c>
      <c r="L294" s="140">
        <v>316368.78000000003</v>
      </c>
      <c r="M294" s="140">
        <v>11863.82</v>
      </c>
      <c r="N294" s="140">
        <v>19773.05</v>
      </c>
      <c r="O294" s="140">
        <v>7909.23</v>
      </c>
      <c r="P294" s="153">
        <f t="shared" si="110"/>
        <v>276822.68</v>
      </c>
      <c r="Q294" s="3">
        <v>2015.1900041050906</v>
      </c>
      <c r="R294" s="3">
        <v>9454.09</v>
      </c>
      <c r="S294" s="23">
        <v>42369</v>
      </c>
      <c r="T294" s="182"/>
      <c r="U294" s="127"/>
      <c r="V294" s="127"/>
    </row>
    <row r="295" spans="1:22" s="93" customFormat="1" ht="23.45" hidden="1" customHeight="1" x14ac:dyDescent="0.25">
      <c r="A295" s="2">
        <v>245</v>
      </c>
      <c r="B295" s="14" t="s">
        <v>163</v>
      </c>
      <c r="C295" s="115">
        <v>1971</v>
      </c>
      <c r="D295" s="2">
        <v>0</v>
      </c>
      <c r="E295" s="2" t="s">
        <v>189</v>
      </c>
      <c r="F295" s="2">
        <v>2</v>
      </c>
      <c r="G295" s="2">
        <v>2</v>
      </c>
      <c r="H295" s="15">
        <v>536.5</v>
      </c>
      <c r="I295" s="15">
        <v>495.3</v>
      </c>
      <c r="J295" s="15">
        <v>443.2</v>
      </c>
      <c r="K295" s="5">
        <v>30</v>
      </c>
      <c r="L295" s="45">
        <v>940286.19</v>
      </c>
      <c r="M295" s="153">
        <f t="shared" si="107"/>
        <v>35260.730000000003</v>
      </c>
      <c r="N295" s="153">
        <f t="shared" si="108"/>
        <v>58767.89</v>
      </c>
      <c r="O295" s="153">
        <f t="shared" si="109"/>
        <v>23507.16</v>
      </c>
      <c r="P295" s="153">
        <f t="shared" si="110"/>
        <v>822750.41</v>
      </c>
      <c r="Q295" s="3">
        <v>3253.3474661821119</v>
      </c>
      <c r="R295" s="3">
        <v>9454.09</v>
      </c>
      <c r="S295" s="23">
        <v>42369</v>
      </c>
      <c r="T295" s="182"/>
      <c r="U295" s="127"/>
      <c r="V295" s="127"/>
    </row>
    <row r="296" spans="1:22" s="93" customFormat="1" ht="23.45" hidden="1" customHeight="1" x14ac:dyDescent="0.25">
      <c r="A296" s="2">
        <v>246</v>
      </c>
      <c r="B296" s="14" t="s">
        <v>164</v>
      </c>
      <c r="C296" s="115">
        <v>1973</v>
      </c>
      <c r="D296" s="2">
        <v>0</v>
      </c>
      <c r="E296" s="2" t="s">
        <v>189</v>
      </c>
      <c r="F296" s="2">
        <v>2</v>
      </c>
      <c r="G296" s="2">
        <v>2</v>
      </c>
      <c r="H296" s="15">
        <v>536.1</v>
      </c>
      <c r="I296" s="15">
        <v>494.4</v>
      </c>
      <c r="J296" s="15">
        <v>363.3</v>
      </c>
      <c r="K296" s="2">
        <v>30</v>
      </c>
      <c r="L296" s="3">
        <v>1130425.3</v>
      </c>
      <c r="M296" s="135">
        <v>42390.97</v>
      </c>
      <c r="N296" s="135">
        <v>70651.61</v>
      </c>
      <c r="O296" s="135">
        <v>28260.639999999999</v>
      </c>
      <c r="P296" s="135">
        <f t="shared" si="110"/>
        <v>989122.08</v>
      </c>
      <c r="Q296" s="3">
        <v>2026.6243527508091</v>
      </c>
      <c r="R296" s="3">
        <v>9454.09</v>
      </c>
      <c r="S296" s="23">
        <v>42369</v>
      </c>
      <c r="T296" s="182"/>
      <c r="U296" s="127"/>
      <c r="V296" s="127"/>
    </row>
    <row r="297" spans="1:22" s="93" customFormat="1" ht="23.45" hidden="1" customHeight="1" x14ac:dyDescent="0.25">
      <c r="A297" s="2">
        <v>247</v>
      </c>
      <c r="B297" s="14" t="s">
        <v>165</v>
      </c>
      <c r="C297" s="115">
        <v>1967</v>
      </c>
      <c r="D297" s="2">
        <v>0</v>
      </c>
      <c r="E297" s="2" t="s">
        <v>189</v>
      </c>
      <c r="F297" s="2">
        <v>2</v>
      </c>
      <c r="G297" s="2">
        <v>2</v>
      </c>
      <c r="H297" s="15">
        <v>529.4</v>
      </c>
      <c r="I297" s="15">
        <v>489.3</v>
      </c>
      <c r="J297" s="15">
        <v>427.7</v>
      </c>
      <c r="K297" s="5">
        <v>42</v>
      </c>
      <c r="L297" s="3">
        <v>153378.35999999999</v>
      </c>
      <c r="M297" s="135">
        <f t="shared" si="107"/>
        <v>5751.69</v>
      </c>
      <c r="N297" s="135">
        <f t="shared" si="108"/>
        <v>9586.15</v>
      </c>
      <c r="O297" s="135">
        <f t="shared" si="109"/>
        <v>3834.46</v>
      </c>
      <c r="P297" s="135">
        <f t="shared" si="110"/>
        <v>134206.06</v>
      </c>
      <c r="Q297" s="3">
        <v>1337.0600040874717</v>
      </c>
      <c r="R297" s="3">
        <v>9454.09</v>
      </c>
      <c r="S297" s="23">
        <v>42369</v>
      </c>
      <c r="T297" s="182"/>
      <c r="U297" s="127"/>
      <c r="V297" s="127"/>
    </row>
    <row r="298" spans="1:22" s="93" customFormat="1" ht="23.45" hidden="1" customHeight="1" x14ac:dyDescent="0.25">
      <c r="A298" s="2">
        <v>248</v>
      </c>
      <c r="B298" s="14" t="s">
        <v>166</v>
      </c>
      <c r="C298" s="115">
        <v>1965</v>
      </c>
      <c r="D298" s="2">
        <v>0</v>
      </c>
      <c r="E298" s="2" t="s">
        <v>189</v>
      </c>
      <c r="F298" s="2">
        <v>2</v>
      </c>
      <c r="G298" s="2">
        <v>3</v>
      </c>
      <c r="H298" s="15">
        <v>593.5</v>
      </c>
      <c r="I298" s="15">
        <v>530</v>
      </c>
      <c r="J298" s="15">
        <v>212</v>
      </c>
      <c r="K298" s="5">
        <v>38</v>
      </c>
      <c r="L298" s="3">
        <v>1601738.41</v>
      </c>
      <c r="M298" s="135">
        <f t="shared" si="107"/>
        <v>60065.19</v>
      </c>
      <c r="N298" s="135">
        <f t="shared" si="108"/>
        <v>100108.65</v>
      </c>
      <c r="O298" s="135">
        <f t="shared" si="109"/>
        <v>40043.46</v>
      </c>
      <c r="P298" s="135">
        <f t="shared" si="110"/>
        <v>1401521.11</v>
      </c>
      <c r="Q298" s="3">
        <v>2858.0198113207548</v>
      </c>
      <c r="R298" s="3">
        <v>9454.09</v>
      </c>
      <c r="S298" s="23">
        <v>42369</v>
      </c>
      <c r="T298" s="182"/>
      <c r="U298" s="127"/>
      <c r="V298" s="127"/>
    </row>
    <row r="299" spans="1:22" s="93" customFormat="1" ht="23.45" hidden="1" customHeight="1" x14ac:dyDescent="0.25">
      <c r="A299" s="2">
        <v>249</v>
      </c>
      <c r="B299" s="14" t="s">
        <v>167</v>
      </c>
      <c r="C299" s="115">
        <v>1972</v>
      </c>
      <c r="D299" s="2">
        <v>0</v>
      </c>
      <c r="E299" s="2" t="s">
        <v>127</v>
      </c>
      <c r="F299" s="2">
        <v>2</v>
      </c>
      <c r="G299" s="2">
        <v>1</v>
      </c>
      <c r="H299" s="15">
        <v>409.6</v>
      </c>
      <c r="I299" s="15">
        <v>391.3</v>
      </c>
      <c r="J299" s="15">
        <v>391.3</v>
      </c>
      <c r="K299" s="5">
        <v>14</v>
      </c>
      <c r="L299" s="3">
        <v>1260241.98</v>
      </c>
      <c r="M299" s="135">
        <f t="shared" si="107"/>
        <v>47259.07</v>
      </c>
      <c r="N299" s="135">
        <v>78765.13</v>
      </c>
      <c r="O299" s="135">
        <v>31506.080000000002</v>
      </c>
      <c r="P299" s="135">
        <f t="shared" si="110"/>
        <v>1102711.7</v>
      </c>
      <c r="Q299" s="3">
        <v>3745.4918987988754</v>
      </c>
      <c r="R299" s="3">
        <v>24736.34</v>
      </c>
      <c r="S299" s="23">
        <v>42369</v>
      </c>
      <c r="T299" s="182"/>
      <c r="U299" s="127"/>
      <c r="V299" s="127"/>
    </row>
    <row r="300" spans="1:22" s="93" customFormat="1" ht="23.45" hidden="1" customHeight="1" x14ac:dyDescent="0.25">
      <c r="A300" s="2">
        <v>250</v>
      </c>
      <c r="B300" s="14" t="s">
        <v>168</v>
      </c>
      <c r="C300" s="115">
        <v>1965</v>
      </c>
      <c r="D300" s="2">
        <v>0</v>
      </c>
      <c r="E300" s="2" t="s">
        <v>127</v>
      </c>
      <c r="F300" s="2">
        <v>2</v>
      </c>
      <c r="G300" s="2">
        <v>3</v>
      </c>
      <c r="H300" s="15">
        <v>618.1</v>
      </c>
      <c r="I300" s="15">
        <v>554.20000000000005</v>
      </c>
      <c r="J300" s="15">
        <v>445.1</v>
      </c>
      <c r="K300" s="5">
        <v>35</v>
      </c>
      <c r="L300" s="3">
        <v>595392.32999999996</v>
      </c>
      <c r="M300" s="135">
        <f t="shared" si="107"/>
        <v>22327.21</v>
      </c>
      <c r="N300" s="135">
        <f t="shared" si="108"/>
        <v>37212.019999999997</v>
      </c>
      <c r="O300" s="135">
        <f t="shared" si="109"/>
        <v>14884.81</v>
      </c>
      <c r="P300" s="135">
        <f t="shared" si="110"/>
        <v>520968.29</v>
      </c>
      <c r="Q300" s="3">
        <v>2696.5099963911939</v>
      </c>
      <c r="R300" s="3">
        <v>24736.34</v>
      </c>
      <c r="S300" s="23">
        <v>42369</v>
      </c>
      <c r="T300" s="182"/>
      <c r="U300" s="127"/>
      <c r="V300" s="127"/>
    </row>
    <row r="301" spans="1:22" s="93" customFormat="1" ht="23.45" hidden="1" customHeight="1" x14ac:dyDescent="0.25">
      <c r="A301" s="2">
        <v>251</v>
      </c>
      <c r="B301" s="14" t="s">
        <v>169</v>
      </c>
      <c r="C301" s="115">
        <v>1957</v>
      </c>
      <c r="D301" s="2">
        <v>0</v>
      </c>
      <c r="E301" s="2" t="s">
        <v>127</v>
      </c>
      <c r="F301" s="2">
        <v>2</v>
      </c>
      <c r="G301" s="2">
        <v>1</v>
      </c>
      <c r="H301" s="15">
        <v>448.1</v>
      </c>
      <c r="I301" s="15">
        <v>409.4</v>
      </c>
      <c r="J301" s="15">
        <v>240.7</v>
      </c>
      <c r="K301" s="5">
        <v>21</v>
      </c>
      <c r="L301" s="3">
        <v>933680.75</v>
      </c>
      <c r="M301" s="135">
        <f t="shared" si="107"/>
        <v>35013.03</v>
      </c>
      <c r="N301" s="135">
        <f t="shared" si="108"/>
        <v>58355.05</v>
      </c>
      <c r="O301" s="135">
        <f t="shared" si="109"/>
        <v>23342.02</v>
      </c>
      <c r="P301" s="135">
        <f t="shared" si="110"/>
        <v>816970.65</v>
      </c>
      <c r="Q301" s="3">
        <v>4049.1771372740595</v>
      </c>
      <c r="R301" s="3">
        <v>24736.34</v>
      </c>
      <c r="S301" s="23">
        <v>42369</v>
      </c>
      <c r="T301" s="182"/>
      <c r="U301" s="127"/>
      <c r="V301" s="127"/>
    </row>
    <row r="302" spans="1:22" s="93" customFormat="1" ht="23.45" hidden="1" customHeight="1" x14ac:dyDescent="0.25">
      <c r="A302" s="2">
        <v>252</v>
      </c>
      <c r="B302" s="14" t="s">
        <v>170</v>
      </c>
      <c r="C302" s="115">
        <v>1973</v>
      </c>
      <c r="D302" s="2">
        <v>0</v>
      </c>
      <c r="E302" s="2" t="s">
        <v>189</v>
      </c>
      <c r="F302" s="2">
        <v>2</v>
      </c>
      <c r="G302" s="2">
        <v>2</v>
      </c>
      <c r="H302" s="15">
        <v>537.4</v>
      </c>
      <c r="I302" s="15">
        <v>496.6</v>
      </c>
      <c r="J302" s="15">
        <v>496.6</v>
      </c>
      <c r="K302" s="5">
        <v>32</v>
      </c>
      <c r="L302" s="3">
        <v>992644.59</v>
      </c>
      <c r="M302" s="135">
        <f t="shared" si="107"/>
        <v>37224.17</v>
      </c>
      <c r="N302" s="135">
        <v>62040.3</v>
      </c>
      <c r="O302" s="135">
        <f t="shared" si="109"/>
        <v>24816.12</v>
      </c>
      <c r="P302" s="135">
        <f t="shared" si="110"/>
        <v>868564</v>
      </c>
      <c r="Q302" s="3">
        <v>2059.9005235602094</v>
      </c>
      <c r="R302" s="3">
        <v>9454.09</v>
      </c>
      <c r="S302" s="23">
        <v>42369</v>
      </c>
      <c r="T302" s="182"/>
      <c r="U302" s="127"/>
      <c r="V302" s="127"/>
    </row>
    <row r="303" spans="1:22" s="93" customFormat="1" ht="23.45" hidden="1" customHeight="1" x14ac:dyDescent="0.25">
      <c r="A303" s="2">
        <v>253</v>
      </c>
      <c r="B303" s="14" t="s">
        <v>171</v>
      </c>
      <c r="C303" s="115">
        <v>1973</v>
      </c>
      <c r="D303" s="2">
        <v>0</v>
      </c>
      <c r="E303" s="2" t="s">
        <v>189</v>
      </c>
      <c r="F303" s="2">
        <v>2</v>
      </c>
      <c r="G303" s="2">
        <v>2</v>
      </c>
      <c r="H303" s="15">
        <v>549.5</v>
      </c>
      <c r="I303" s="15">
        <v>506.9</v>
      </c>
      <c r="J303" s="15">
        <v>389.5</v>
      </c>
      <c r="K303" s="2">
        <v>30</v>
      </c>
      <c r="L303" s="3">
        <v>850011.42</v>
      </c>
      <c r="M303" s="135">
        <f t="shared" si="107"/>
        <v>31875.43</v>
      </c>
      <c r="N303" s="135">
        <f t="shared" si="108"/>
        <v>53125.71</v>
      </c>
      <c r="O303" s="135">
        <v>21250.28</v>
      </c>
      <c r="P303" s="135">
        <f t="shared" si="110"/>
        <v>743760</v>
      </c>
      <c r="Q303" s="3">
        <v>1992.1718287630697</v>
      </c>
      <c r="R303" s="3">
        <v>9454.09</v>
      </c>
      <c r="S303" s="23">
        <v>42369</v>
      </c>
      <c r="T303" s="182"/>
      <c r="U303" s="127"/>
      <c r="V303" s="127"/>
    </row>
    <row r="304" spans="1:22" s="93" customFormat="1" ht="23.45" hidden="1" customHeight="1" x14ac:dyDescent="0.25">
      <c r="A304" s="2">
        <v>254</v>
      </c>
      <c r="B304" s="14" t="s">
        <v>829</v>
      </c>
      <c r="C304" s="115">
        <v>1966</v>
      </c>
      <c r="D304" s="2">
        <v>0</v>
      </c>
      <c r="E304" s="2" t="s">
        <v>189</v>
      </c>
      <c r="F304" s="2">
        <v>2</v>
      </c>
      <c r="G304" s="2">
        <v>2</v>
      </c>
      <c r="H304" s="15">
        <v>590.79999999999995</v>
      </c>
      <c r="I304" s="15">
        <v>527.70000000000005</v>
      </c>
      <c r="J304" s="15">
        <v>527.70000000000005</v>
      </c>
      <c r="K304" s="2">
        <v>27</v>
      </c>
      <c r="L304" s="10">
        <v>221169.51</v>
      </c>
      <c r="M304" s="135">
        <f t="shared" si="107"/>
        <v>8293.86</v>
      </c>
      <c r="N304" s="135">
        <v>13823.1</v>
      </c>
      <c r="O304" s="135">
        <f t="shared" si="109"/>
        <v>5529.24</v>
      </c>
      <c r="P304" s="135">
        <f t="shared" si="110"/>
        <v>193523.31</v>
      </c>
      <c r="Q304" s="3">
        <v>1924.44313396593</v>
      </c>
      <c r="R304" s="3">
        <v>9454.09</v>
      </c>
      <c r="S304" s="23">
        <v>42369</v>
      </c>
      <c r="T304" s="182"/>
      <c r="U304" s="127"/>
      <c r="V304" s="127"/>
    </row>
    <row r="305" spans="1:22" s="93" customFormat="1" ht="23.45" hidden="1" customHeight="1" x14ac:dyDescent="0.25">
      <c r="A305" s="2">
        <v>255</v>
      </c>
      <c r="B305" s="14" t="s">
        <v>172</v>
      </c>
      <c r="C305" s="115">
        <v>1953</v>
      </c>
      <c r="D305" s="2">
        <v>0</v>
      </c>
      <c r="E305" s="2" t="s">
        <v>189</v>
      </c>
      <c r="F305" s="2">
        <v>2</v>
      </c>
      <c r="G305" s="2">
        <v>2</v>
      </c>
      <c r="H305" s="15">
        <v>579.4</v>
      </c>
      <c r="I305" s="15">
        <v>517.4</v>
      </c>
      <c r="J305" s="15">
        <v>108.1</v>
      </c>
      <c r="K305" s="5">
        <v>30</v>
      </c>
      <c r="L305" s="3">
        <v>1216339.3400000001</v>
      </c>
      <c r="M305" s="135">
        <f t="shared" si="107"/>
        <v>45612.73</v>
      </c>
      <c r="N305" s="135">
        <f t="shared" si="108"/>
        <v>76021.210000000006</v>
      </c>
      <c r="O305" s="135">
        <f t="shared" si="109"/>
        <v>30408.49</v>
      </c>
      <c r="P305" s="135">
        <f t="shared" si="110"/>
        <v>1064296.9099999999</v>
      </c>
      <c r="Q305" s="3">
        <v>4042.9750869733284</v>
      </c>
      <c r="R305" s="3">
        <v>9454.09</v>
      </c>
      <c r="S305" s="23">
        <v>42369</v>
      </c>
      <c r="T305" s="182"/>
      <c r="U305" s="127"/>
      <c r="V305" s="127"/>
    </row>
    <row r="306" spans="1:22" s="93" customFormat="1" ht="23.45" hidden="1" customHeight="1" x14ac:dyDescent="0.25">
      <c r="A306" s="2">
        <v>256</v>
      </c>
      <c r="B306" s="14" t="s">
        <v>173</v>
      </c>
      <c r="C306" s="115">
        <v>1951</v>
      </c>
      <c r="D306" s="2">
        <v>0</v>
      </c>
      <c r="E306" s="2" t="s">
        <v>189</v>
      </c>
      <c r="F306" s="2">
        <v>2</v>
      </c>
      <c r="G306" s="2">
        <v>2</v>
      </c>
      <c r="H306" s="15">
        <v>543.5</v>
      </c>
      <c r="I306" s="15">
        <v>494.3</v>
      </c>
      <c r="J306" s="15">
        <v>191.8</v>
      </c>
      <c r="K306" s="5">
        <v>29</v>
      </c>
      <c r="L306" s="3">
        <v>131886.78</v>
      </c>
      <c r="M306" s="135">
        <f t="shared" si="107"/>
        <v>4945.75</v>
      </c>
      <c r="N306" s="135">
        <f t="shared" si="108"/>
        <v>8242.92</v>
      </c>
      <c r="O306" s="135">
        <f t="shared" si="109"/>
        <v>3297.17</v>
      </c>
      <c r="P306" s="135">
        <f t="shared" si="110"/>
        <v>115400.94</v>
      </c>
      <c r="Q306" s="3">
        <v>1337.0600040461259</v>
      </c>
      <c r="R306" s="3">
        <v>9454.09</v>
      </c>
      <c r="S306" s="23">
        <v>42369</v>
      </c>
      <c r="T306" s="182"/>
      <c r="U306" s="127"/>
      <c r="V306" s="127"/>
    </row>
    <row r="307" spans="1:22" s="93" customFormat="1" ht="23.45" hidden="1" customHeight="1" x14ac:dyDescent="0.25">
      <c r="A307" s="2">
        <v>257</v>
      </c>
      <c r="B307" s="14" t="s">
        <v>175</v>
      </c>
      <c r="C307" s="115">
        <v>1972</v>
      </c>
      <c r="D307" s="2">
        <v>0</v>
      </c>
      <c r="E307" s="2" t="s">
        <v>189</v>
      </c>
      <c r="F307" s="2">
        <v>2</v>
      </c>
      <c r="G307" s="2">
        <v>2</v>
      </c>
      <c r="H307" s="15">
        <v>541.9</v>
      </c>
      <c r="I307" s="15">
        <v>541.9</v>
      </c>
      <c r="J307" s="15">
        <v>298.5</v>
      </c>
      <c r="K307" s="5">
        <v>30</v>
      </c>
      <c r="L307" s="3">
        <v>334251.5</v>
      </c>
      <c r="M307" s="135">
        <f t="shared" si="107"/>
        <v>12534.43</v>
      </c>
      <c r="N307" s="135">
        <v>20890.71</v>
      </c>
      <c r="O307" s="135">
        <f t="shared" si="109"/>
        <v>8356.2900000000009</v>
      </c>
      <c r="P307" s="135">
        <f t="shared" si="110"/>
        <v>292470.07</v>
      </c>
      <c r="Q307" s="3">
        <v>2696.5100018453591</v>
      </c>
      <c r="R307" s="3">
        <v>9454.09</v>
      </c>
      <c r="S307" s="23">
        <v>42369</v>
      </c>
      <c r="T307" s="182"/>
      <c r="U307" s="127"/>
      <c r="V307" s="127"/>
    </row>
    <row r="308" spans="1:22" s="93" customFormat="1" ht="23.45" hidden="1" customHeight="1" x14ac:dyDescent="0.25">
      <c r="A308" s="2">
        <v>258</v>
      </c>
      <c r="B308" s="14" t="s">
        <v>176</v>
      </c>
      <c r="C308" s="115">
        <v>1970</v>
      </c>
      <c r="D308" s="2">
        <v>0</v>
      </c>
      <c r="E308" s="2" t="s">
        <v>189</v>
      </c>
      <c r="F308" s="2">
        <v>2</v>
      </c>
      <c r="G308" s="2">
        <v>2</v>
      </c>
      <c r="H308" s="15">
        <v>551</v>
      </c>
      <c r="I308" s="15">
        <v>507.8</v>
      </c>
      <c r="J308" s="15">
        <v>299.8</v>
      </c>
      <c r="K308" s="5">
        <v>37</v>
      </c>
      <c r="L308" s="3">
        <v>483769.78</v>
      </c>
      <c r="M308" s="135">
        <f t="shared" si="107"/>
        <v>18141.37</v>
      </c>
      <c r="N308" s="135">
        <f t="shared" si="108"/>
        <v>30235.61</v>
      </c>
      <c r="O308" s="135">
        <f t="shared" si="109"/>
        <v>12094.25</v>
      </c>
      <c r="P308" s="135">
        <f t="shared" si="110"/>
        <v>423298.55</v>
      </c>
      <c r="Q308" s="3">
        <v>2127.1399960614413</v>
      </c>
      <c r="R308" s="3">
        <v>9454.09</v>
      </c>
      <c r="S308" s="23">
        <v>42369</v>
      </c>
      <c r="T308" s="182"/>
      <c r="U308" s="127"/>
      <c r="V308" s="127"/>
    </row>
    <row r="309" spans="1:22" s="93" customFormat="1" ht="23.45" hidden="1" customHeight="1" x14ac:dyDescent="0.25">
      <c r="A309" s="2">
        <v>259</v>
      </c>
      <c r="B309" s="14" t="s">
        <v>177</v>
      </c>
      <c r="C309" s="115">
        <v>1971</v>
      </c>
      <c r="D309" s="2">
        <v>0</v>
      </c>
      <c r="E309" s="2" t="s">
        <v>189</v>
      </c>
      <c r="F309" s="2">
        <v>2</v>
      </c>
      <c r="G309" s="2">
        <v>2</v>
      </c>
      <c r="H309" s="15">
        <v>552.9</v>
      </c>
      <c r="I309" s="15">
        <v>509.3</v>
      </c>
      <c r="J309" s="15">
        <v>424.2</v>
      </c>
      <c r="K309" s="5">
        <v>25</v>
      </c>
      <c r="L309" s="3">
        <v>71043.320000000007</v>
      </c>
      <c r="M309" s="135">
        <v>2664.13</v>
      </c>
      <c r="N309" s="135">
        <f t="shared" si="108"/>
        <v>4440.21</v>
      </c>
      <c r="O309" s="135">
        <v>1776.08</v>
      </c>
      <c r="P309" s="135">
        <f t="shared" si="110"/>
        <v>62162.9</v>
      </c>
      <c r="Q309" s="3">
        <v>2696.5099941095623</v>
      </c>
      <c r="R309" s="3">
        <v>9454.09</v>
      </c>
      <c r="S309" s="23">
        <v>42369</v>
      </c>
      <c r="T309" s="182"/>
      <c r="U309" s="127"/>
      <c r="V309" s="127"/>
    </row>
    <row r="310" spans="1:22" s="93" customFormat="1" ht="23.45" hidden="1" customHeight="1" x14ac:dyDescent="0.25">
      <c r="A310" s="2">
        <v>260</v>
      </c>
      <c r="B310" s="14" t="s">
        <v>178</v>
      </c>
      <c r="C310" s="115">
        <v>1971</v>
      </c>
      <c r="D310" s="2">
        <v>0</v>
      </c>
      <c r="E310" s="2" t="s">
        <v>189</v>
      </c>
      <c r="F310" s="2">
        <v>2</v>
      </c>
      <c r="G310" s="2">
        <v>2</v>
      </c>
      <c r="H310" s="15">
        <v>788.1</v>
      </c>
      <c r="I310" s="15">
        <v>497.9</v>
      </c>
      <c r="J310" s="15">
        <v>364.6</v>
      </c>
      <c r="K310" s="5">
        <v>34</v>
      </c>
      <c r="L310" s="3">
        <v>893173.05</v>
      </c>
      <c r="M310" s="135">
        <f t="shared" si="107"/>
        <v>33493.99</v>
      </c>
      <c r="N310" s="135">
        <v>55823.31</v>
      </c>
      <c r="O310" s="135">
        <f t="shared" si="109"/>
        <v>22329.33</v>
      </c>
      <c r="P310" s="135">
        <f t="shared" si="110"/>
        <v>781526.42</v>
      </c>
      <c r="Q310" s="3">
        <v>3305.9722233380198</v>
      </c>
      <c r="R310" s="3">
        <v>9454.09</v>
      </c>
      <c r="S310" s="23">
        <v>42369</v>
      </c>
      <c r="T310" s="182"/>
      <c r="U310" s="127"/>
      <c r="V310" s="127"/>
    </row>
    <row r="311" spans="1:22" s="93" customFormat="1" ht="23.45" hidden="1" customHeight="1" x14ac:dyDescent="0.25">
      <c r="A311" s="2">
        <v>261</v>
      </c>
      <c r="B311" s="14" t="s">
        <v>179</v>
      </c>
      <c r="C311" s="115">
        <v>1971</v>
      </c>
      <c r="D311" s="2">
        <v>0</v>
      </c>
      <c r="E311" s="2" t="s">
        <v>189</v>
      </c>
      <c r="F311" s="2">
        <v>2</v>
      </c>
      <c r="G311" s="2">
        <v>1</v>
      </c>
      <c r="H311" s="15">
        <v>366.5</v>
      </c>
      <c r="I311" s="15">
        <v>340</v>
      </c>
      <c r="J311" s="15">
        <v>209.5</v>
      </c>
      <c r="K311" s="5">
        <v>17</v>
      </c>
      <c r="L311" s="3">
        <v>429838.71</v>
      </c>
      <c r="M311" s="135">
        <f t="shared" si="107"/>
        <v>16118.95</v>
      </c>
      <c r="N311" s="135">
        <f t="shared" si="108"/>
        <v>26864.92</v>
      </c>
      <c r="O311" s="135">
        <f t="shared" si="109"/>
        <v>10745.97</v>
      </c>
      <c r="P311" s="135">
        <f t="shared" si="110"/>
        <v>376108.87</v>
      </c>
      <c r="Q311" s="3">
        <v>2696.51</v>
      </c>
      <c r="R311" s="3">
        <v>9454.09</v>
      </c>
      <c r="S311" s="23">
        <v>42369</v>
      </c>
      <c r="T311" s="182"/>
      <c r="U311" s="127"/>
      <c r="V311" s="127"/>
    </row>
    <row r="312" spans="1:22" s="93" customFormat="1" ht="23.45" hidden="1" customHeight="1" x14ac:dyDescent="0.25">
      <c r="A312" s="2">
        <v>262</v>
      </c>
      <c r="B312" s="14" t="s">
        <v>180</v>
      </c>
      <c r="C312" s="115">
        <v>1971</v>
      </c>
      <c r="D312" s="2">
        <v>0</v>
      </c>
      <c r="E312" s="2" t="s">
        <v>189</v>
      </c>
      <c r="F312" s="2">
        <v>2</v>
      </c>
      <c r="G312" s="2">
        <v>2</v>
      </c>
      <c r="H312" s="15">
        <v>551.29999999999995</v>
      </c>
      <c r="I312" s="15">
        <v>408.2</v>
      </c>
      <c r="J312" s="15">
        <v>85.9</v>
      </c>
      <c r="K312" s="5">
        <v>54</v>
      </c>
      <c r="L312" s="3">
        <v>848052.38</v>
      </c>
      <c r="M312" s="135">
        <f t="shared" si="107"/>
        <v>31801.96</v>
      </c>
      <c r="N312" s="135">
        <f t="shared" si="108"/>
        <v>53003.27</v>
      </c>
      <c r="O312" s="135">
        <f t="shared" si="109"/>
        <v>21201.31</v>
      </c>
      <c r="P312" s="135">
        <f t="shared" si="110"/>
        <v>742045.84</v>
      </c>
      <c r="Q312" s="3">
        <v>2972.5536256736896</v>
      </c>
      <c r="R312" s="3">
        <v>9454.09</v>
      </c>
      <c r="S312" s="23">
        <v>42369</v>
      </c>
      <c r="T312" s="182"/>
      <c r="U312" s="127"/>
      <c r="V312" s="127"/>
    </row>
    <row r="313" spans="1:22" s="93" customFormat="1" ht="23.45" hidden="1" customHeight="1" x14ac:dyDescent="0.25">
      <c r="A313" s="2">
        <v>263</v>
      </c>
      <c r="B313" s="14" t="s">
        <v>182</v>
      </c>
      <c r="C313" s="115">
        <v>1971</v>
      </c>
      <c r="D313" s="2">
        <v>0</v>
      </c>
      <c r="E313" s="2" t="s">
        <v>189</v>
      </c>
      <c r="F313" s="2">
        <v>2</v>
      </c>
      <c r="G313" s="2">
        <v>3</v>
      </c>
      <c r="H313" s="15">
        <v>610.1</v>
      </c>
      <c r="I313" s="15">
        <v>543</v>
      </c>
      <c r="J313" s="15">
        <v>178.7</v>
      </c>
      <c r="K313" s="5">
        <v>40</v>
      </c>
      <c r="L313" s="3">
        <v>113443.95</v>
      </c>
      <c r="M313" s="135">
        <f t="shared" si="107"/>
        <v>4254.1499999999996</v>
      </c>
      <c r="N313" s="135">
        <f t="shared" si="108"/>
        <v>7090.25</v>
      </c>
      <c r="O313" s="135">
        <f t="shared" si="109"/>
        <v>2836.1</v>
      </c>
      <c r="P313" s="135">
        <f t="shared" si="110"/>
        <v>99263.45</v>
      </c>
      <c r="Q313" s="3">
        <v>1337.0600000000002</v>
      </c>
      <c r="R313" s="3">
        <v>9454.09</v>
      </c>
      <c r="S313" s="23">
        <v>42369</v>
      </c>
      <c r="T313" s="182"/>
      <c r="U313" s="127"/>
      <c r="V313" s="127"/>
    </row>
    <row r="314" spans="1:22" s="93" customFormat="1" ht="23.45" hidden="1" customHeight="1" x14ac:dyDescent="0.25">
      <c r="A314" s="2">
        <v>264</v>
      </c>
      <c r="B314" s="14" t="s">
        <v>183</v>
      </c>
      <c r="C314" s="115">
        <v>1973</v>
      </c>
      <c r="D314" s="2">
        <v>0</v>
      </c>
      <c r="E314" s="2" t="s">
        <v>189</v>
      </c>
      <c r="F314" s="2">
        <v>2</v>
      </c>
      <c r="G314" s="2">
        <v>2</v>
      </c>
      <c r="H314" s="15">
        <v>543.9</v>
      </c>
      <c r="I314" s="15">
        <v>501.4</v>
      </c>
      <c r="J314" s="15">
        <v>261.7</v>
      </c>
      <c r="K314" s="2">
        <v>26</v>
      </c>
      <c r="L314" s="3">
        <v>926027.58</v>
      </c>
      <c r="M314" s="135">
        <f t="shared" si="107"/>
        <v>34726.03</v>
      </c>
      <c r="N314" s="135">
        <f t="shared" si="108"/>
        <v>57876.72</v>
      </c>
      <c r="O314" s="135">
        <f t="shared" si="109"/>
        <v>23150.69</v>
      </c>
      <c r="P314" s="135">
        <f t="shared" si="110"/>
        <v>810274.14</v>
      </c>
      <c r="Q314" s="3">
        <v>2040.1806940566414</v>
      </c>
      <c r="R314" s="3">
        <v>9454.09</v>
      </c>
      <c r="S314" s="23">
        <v>42369</v>
      </c>
      <c r="T314" s="182"/>
      <c r="U314" s="127"/>
      <c r="V314" s="127"/>
    </row>
    <row r="315" spans="1:22" s="93" customFormat="1" ht="23.45" hidden="1" customHeight="1" x14ac:dyDescent="0.25">
      <c r="A315" s="2">
        <v>265</v>
      </c>
      <c r="B315" s="14" t="s">
        <v>185</v>
      </c>
      <c r="C315" s="115">
        <v>1972</v>
      </c>
      <c r="D315" s="2">
        <v>0</v>
      </c>
      <c r="E315" s="2" t="s">
        <v>189</v>
      </c>
      <c r="F315" s="2">
        <v>2</v>
      </c>
      <c r="G315" s="2">
        <v>2</v>
      </c>
      <c r="H315" s="15">
        <v>540.1</v>
      </c>
      <c r="I315" s="15">
        <v>497.9</v>
      </c>
      <c r="J315" s="15">
        <v>342.8</v>
      </c>
      <c r="K315" s="5">
        <v>28</v>
      </c>
      <c r="L315" s="3">
        <v>631124.16</v>
      </c>
      <c r="M315" s="135">
        <f t="shared" si="107"/>
        <v>23667.16</v>
      </c>
      <c r="N315" s="135">
        <f t="shared" si="108"/>
        <v>39445.26</v>
      </c>
      <c r="O315" s="135">
        <f t="shared" si="109"/>
        <v>15778.11</v>
      </c>
      <c r="P315" s="135">
        <f t="shared" si="110"/>
        <v>552233.63</v>
      </c>
      <c r="Q315" s="3">
        <v>2696.5100020084355</v>
      </c>
      <c r="R315" s="3">
        <v>9454.09</v>
      </c>
      <c r="S315" s="23">
        <v>42369</v>
      </c>
      <c r="T315" s="182"/>
      <c r="U315" s="127"/>
      <c r="V315" s="127"/>
    </row>
    <row r="316" spans="1:22" s="93" customFormat="1" ht="23.45" hidden="1" customHeight="1" x14ac:dyDescent="0.25">
      <c r="A316" s="2">
        <v>266</v>
      </c>
      <c r="B316" s="14" t="s">
        <v>186</v>
      </c>
      <c r="C316" s="115">
        <v>1957</v>
      </c>
      <c r="D316" s="2">
        <v>0</v>
      </c>
      <c r="E316" s="2" t="s">
        <v>189</v>
      </c>
      <c r="F316" s="2">
        <v>2</v>
      </c>
      <c r="G316" s="2">
        <v>1</v>
      </c>
      <c r="H316" s="15">
        <v>641.6</v>
      </c>
      <c r="I316" s="15">
        <v>538.70000000000005</v>
      </c>
      <c r="J316" s="15">
        <v>320.2</v>
      </c>
      <c r="K316" s="5">
        <v>52</v>
      </c>
      <c r="L316" s="3">
        <v>1145875.96</v>
      </c>
      <c r="M316" s="135">
        <f t="shared" si="107"/>
        <v>42970.35</v>
      </c>
      <c r="N316" s="135">
        <f t="shared" si="108"/>
        <v>71617.25</v>
      </c>
      <c r="O316" s="135">
        <f t="shared" si="109"/>
        <v>28646.9</v>
      </c>
      <c r="P316" s="135">
        <f t="shared" si="110"/>
        <v>1002641.46</v>
      </c>
      <c r="Q316" s="3">
        <v>3083.3874883979947</v>
      </c>
      <c r="R316" s="3">
        <v>9454.09</v>
      </c>
      <c r="S316" s="23">
        <v>42369</v>
      </c>
      <c r="T316" s="182"/>
      <c r="U316" s="127"/>
      <c r="V316" s="127"/>
    </row>
    <row r="317" spans="1:22" s="93" customFormat="1" ht="23.45" hidden="1" customHeight="1" x14ac:dyDescent="0.25">
      <c r="A317" s="2">
        <v>267</v>
      </c>
      <c r="B317" s="14" t="s">
        <v>187</v>
      </c>
      <c r="C317" s="115">
        <v>1966</v>
      </c>
      <c r="D317" s="2">
        <v>0</v>
      </c>
      <c r="E317" s="2" t="s">
        <v>127</v>
      </c>
      <c r="F317" s="2">
        <v>2</v>
      </c>
      <c r="G317" s="2">
        <v>3</v>
      </c>
      <c r="H317" s="15">
        <v>575.9</v>
      </c>
      <c r="I317" s="15">
        <v>517.4</v>
      </c>
      <c r="J317" s="15">
        <v>517.4</v>
      </c>
      <c r="K317" s="5">
        <v>28</v>
      </c>
      <c r="L317" s="3">
        <v>108179.39</v>
      </c>
      <c r="M317" s="135">
        <v>4056.72</v>
      </c>
      <c r="N317" s="135">
        <f t="shared" si="108"/>
        <v>6761.21</v>
      </c>
      <c r="O317" s="135">
        <f t="shared" si="109"/>
        <v>2704.48</v>
      </c>
      <c r="P317" s="135">
        <f t="shared" si="110"/>
        <v>94656.98</v>
      </c>
      <c r="Q317" s="3">
        <v>2696.5100115964437</v>
      </c>
      <c r="R317" s="3">
        <v>24736.34</v>
      </c>
      <c r="S317" s="23">
        <v>42369</v>
      </c>
      <c r="T317" s="182"/>
      <c r="U317" s="127"/>
      <c r="V317" s="127"/>
    </row>
    <row r="318" spans="1:22" s="127" customFormat="1" ht="37.5" hidden="1" customHeight="1" x14ac:dyDescent="0.25">
      <c r="A318" s="2">
        <v>268</v>
      </c>
      <c r="B318" s="14" t="s">
        <v>394</v>
      </c>
      <c r="C318" s="115">
        <v>1975</v>
      </c>
      <c r="D318" s="2">
        <v>0</v>
      </c>
      <c r="E318" s="2" t="s">
        <v>189</v>
      </c>
      <c r="F318" s="2">
        <v>2</v>
      </c>
      <c r="G318" s="2">
        <v>2</v>
      </c>
      <c r="H318" s="15">
        <v>554.29999999999995</v>
      </c>
      <c r="I318" s="15">
        <v>509.3</v>
      </c>
      <c r="J318" s="15">
        <v>340.2</v>
      </c>
      <c r="K318" s="2">
        <v>16</v>
      </c>
      <c r="L318" s="3">
        <v>400095.9</v>
      </c>
      <c r="M318" s="135">
        <f t="shared" si="107"/>
        <v>15003.6</v>
      </c>
      <c r="N318" s="135">
        <f t="shared" si="108"/>
        <v>25005.99</v>
      </c>
      <c r="O318" s="135">
        <f t="shared" si="109"/>
        <v>10002.4</v>
      </c>
      <c r="P318" s="135">
        <f t="shared" si="110"/>
        <v>350083.91</v>
      </c>
      <c r="Q318" s="3">
        <f t="shared" ref="Q318:Q346" si="111">L318/I318</f>
        <v>785.58001178087579</v>
      </c>
      <c r="R318" s="3">
        <v>9454.09</v>
      </c>
      <c r="S318" s="23">
        <v>42369</v>
      </c>
      <c r="T318" s="182"/>
    </row>
    <row r="319" spans="1:22" s="127" customFormat="1" ht="37.5" hidden="1" customHeight="1" x14ac:dyDescent="0.25">
      <c r="A319" s="2">
        <v>269</v>
      </c>
      <c r="B319" s="14" t="s">
        <v>395</v>
      </c>
      <c r="C319" s="115">
        <v>1976</v>
      </c>
      <c r="D319" s="2">
        <v>0</v>
      </c>
      <c r="E319" s="2" t="s">
        <v>189</v>
      </c>
      <c r="F319" s="2">
        <v>2</v>
      </c>
      <c r="G319" s="2">
        <v>2</v>
      </c>
      <c r="H319" s="15">
        <v>543.5</v>
      </c>
      <c r="I319" s="15">
        <v>501.3</v>
      </c>
      <c r="J319" s="15">
        <v>426.7</v>
      </c>
      <c r="K319" s="2">
        <v>20</v>
      </c>
      <c r="L319" s="3">
        <v>440857.27</v>
      </c>
      <c r="M319" s="135">
        <v>16532.16</v>
      </c>
      <c r="N319" s="135">
        <v>27553.59</v>
      </c>
      <c r="O319" s="135">
        <v>11021.42</v>
      </c>
      <c r="P319" s="135">
        <f t="shared" si="110"/>
        <v>385750.1</v>
      </c>
      <c r="Q319" s="3">
        <f t="shared" si="111"/>
        <v>879.42802712946343</v>
      </c>
      <c r="R319" s="3">
        <v>9454.09</v>
      </c>
      <c r="S319" s="23">
        <v>42369</v>
      </c>
      <c r="T319" s="182"/>
    </row>
    <row r="320" spans="1:22" s="127" customFormat="1" ht="37.5" hidden="1" customHeight="1" x14ac:dyDescent="0.25">
      <c r="A320" s="2">
        <v>270</v>
      </c>
      <c r="B320" s="14" t="s">
        <v>396</v>
      </c>
      <c r="C320" s="115">
        <v>1975</v>
      </c>
      <c r="D320" s="2">
        <v>0</v>
      </c>
      <c r="E320" s="2" t="s">
        <v>189</v>
      </c>
      <c r="F320" s="2">
        <v>2</v>
      </c>
      <c r="G320" s="2">
        <v>2</v>
      </c>
      <c r="H320" s="15">
        <v>540.89</v>
      </c>
      <c r="I320" s="15">
        <v>498.79</v>
      </c>
      <c r="J320" s="15">
        <v>498.79</v>
      </c>
      <c r="K320" s="2">
        <v>18</v>
      </c>
      <c r="L320" s="3">
        <v>434389.82</v>
      </c>
      <c r="M320" s="135">
        <f t="shared" si="107"/>
        <v>16289.62</v>
      </c>
      <c r="N320" s="135">
        <f t="shared" si="108"/>
        <v>27149.360000000001</v>
      </c>
      <c r="O320" s="135">
        <f t="shared" si="109"/>
        <v>10859.75</v>
      </c>
      <c r="P320" s="135">
        <f t="shared" si="110"/>
        <v>380091.09</v>
      </c>
      <c r="Q320" s="3">
        <f t="shared" si="111"/>
        <v>870.88718699252183</v>
      </c>
      <c r="R320" s="3">
        <v>9454.09</v>
      </c>
      <c r="S320" s="23">
        <v>42369</v>
      </c>
      <c r="T320" s="182"/>
    </row>
    <row r="321" spans="1:20" s="127" customFormat="1" ht="37.5" hidden="1" customHeight="1" x14ac:dyDescent="0.25">
      <c r="A321" s="2">
        <v>271</v>
      </c>
      <c r="B321" s="14" t="s">
        <v>397</v>
      </c>
      <c r="C321" s="115">
        <v>1978</v>
      </c>
      <c r="D321" s="2">
        <v>0</v>
      </c>
      <c r="E321" s="2" t="s">
        <v>189</v>
      </c>
      <c r="F321" s="2">
        <v>2</v>
      </c>
      <c r="G321" s="2">
        <v>3</v>
      </c>
      <c r="H321" s="15">
        <v>828.9</v>
      </c>
      <c r="I321" s="15">
        <v>746.8</v>
      </c>
      <c r="J321" s="15">
        <v>606</v>
      </c>
      <c r="K321" s="2">
        <v>32</v>
      </c>
      <c r="L321" s="3">
        <v>369269.02</v>
      </c>
      <c r="M321" s="135">
        <f t="shared" si="107"/>
        <v>13847.59</v>
      </c>
      <c r="N321" s="135">
        <v>23079.32</v>
      </c>
      <c r="O321" s="135">
        <v>9231.7199999999993</v>
      </c>
      <c r="P321" s="135">
        <f t="shared" si="110"/>
        <v>323110.39</v>
      </c>
      <c r="Q321" s="3">
        <f t="shared" si="111"/>
        <v>494.46842528119981</v>
      </c>
      <c r="R321" s="3">
        <v>9454.09</v>
      </c>
      <c r="S321" s="23">
        <v>42369</v>
      </c>
      <c r="T321" s="182"/>
    </row>
    <row r="322" spans="1:20" s="127" customFormat="1" ht="37.5" hidden="1" customHeight="1" x14ac:dyDescent="0.25">
      <c r="A322" s="2">
        <v>272</v>
      </c>
      <c r="B322" s="14" t="s">
        <v>398</v>
      </c>
      <c r="C322" s="115">
        <v>1975</v>
      </c>
      <c r="D322" s="2">
        <v>0</v>
      </c>
      <c r="E322" s="2" t="s">
        <v>189</v>
      </c>
      <c r="F322" s="2">
        <v>2</v>
      </c>
      <c r="G322" s="2">
        <v>2</v>
      </c>
      <c r="H322" s="15">
        <v>549.1</v>
      </c>
      <c r="I322" s="15">
        <v>507.5</v>
      </c>
      <c r="J322" s="15">
        <v>466.6</v>
      </c>
      <c r="K322" s="2">
        <v>22</v>
      </c>
      <c r="L322" s="10">
        <v>271229.81</v>
      </c>
      <c r="M322" s="135">
        <f t="shared" si="107"/>
        <v>10171.120000000001</v>
      </c>
      <c r="N322" s="135">
        <f t="shared" si="108"/>
        <v>16951.86</v>
      </c>
      <c r="O322" s="135">
        <f t="shared" si="109"/>
        <v>6780.75</v>
      </c>
      <c r="P322" s="135">
        <f t="shared" si="110"/>
        <v>237326.07999999999</v>
      </c>
      <c r="Q322" s="3">
        <f t="shared" si="111"/>
        <v>534.44297536945817</v>
      </c>
      <c r="R322" s="3">
        <v>9455.09</v>
      </c>
      <c r="S322" s="23">
        <v>42369</v>
      </c>
      <c r="T322" s="182"/>
    </row>
    <row r="323" spans="1:20" s="127" customFormat="1" ht="37.5" hidden="1" customHeight="1" x14ac:dyDescent="0.25">
      <c r="A323" s="2">
        <v>273</v>
      </c>
      <c r="B323" s="14" t="s">
        <v>399</v>
      </c>
      <c r="C323" s="115">
        <v>1977</v>
      </c>
      <c r="D323" s="2">
        <v>0</v>
      </c>
      <c r="E323" s="2" t="s">
        <v>189</v>
      </c>
      <c r="F323" s="2">
        <v>2</v>
      </c>
      <c r="G323" s="2">
        <v>3</v>
      </c>
      <c r="H323" s="15">
        <v>834.1</v>
      </c>
      <c r="I323" s="15">
        <v>744.6</v>
      </c>
      <c r="J323" s="15">
        <v>608.6</v>
      </c>
      <c r="K323" s="2">
        <v>32</v>
      </c>
      <c r="L323" s="3">
        <v>789002.75</v>
      </c>
      <c r="M323" s="135">
        <f t="shared" si="107"/>
        <v>29587.599999999999</v>
      </c>
      <c r="N323" s="135">
        <f t="shared" si="108"/>
        <v>49312.67</v>
      </c>
      <c r="O323" s="135">
        <f t="shared" si="109"/>
        <v>19725.07</v>
      </c>
      <c r="P323" s="135">
        <f t="shared" si="110"/>
        <v>690377.41</v>
      </c>
      <c r="Q323" s="3">
        <f t="shared" si="111"/>
        <v>1059.6330244426538</v>
      </c>
      <c r="R323" s="3">
        <v>9454.09</v>
      </c>
      <c r="S323" s="23">
        <v>42369</v>
      </c>
      <c r="T323" s="182"/>
    </row>
    <row r="324" spans="1:20" s="127" customFormat="1" ht="37.5" hidden="1" customHeight="1" x14ac:dyDescent="0.25">
      <c r="A324" s="2">
        <v>274</v>
      </c>
      <c r="B324" s="14" t="s">
        <v>400</v>
      </c>
      <c r="C324" s="115">
        <v>1977</v>
      </c>
      <c r="D324" s="2">
        <v>0</v>
      </c>
      <c r="E324" s="2" t="s">
        <v>189</v>
      </c>
      <c r="F324" s="2">
        <v>2</v>
      </c>
      <c r="G324" s="2">
        <v>3</v>
      </c>
      <c r="H324" s="15">
        <v>845.4</v>
      </c>
      <c r="I324" s="15">
        <v>753.9</v>
      </c>
      <c r="J324" s="15">
        <v>697</v>
      </c>
      <c r="K324" s="2">
        <v>27</v>
      </c>
      <c r="L324" s="3">
        <v>850161.85</v>
      </c>
      <c r="M324" s="135">
        <f t="shared" si="107"/>
        <v>31881.07</v>
      </c>
      <c r="N324" s="135">
        <f t="shared" si="108"/>
        <v>53135.12</v>
      </c>
      <c r="O324" s="135">
        <v>21254.04</v>
      </c>
      <c r="P324" s="135">
        <f t="shared" si="110"/>
        <v>743891.62</v>
      </c>
      <c r="Q324" s="3">
        <f t="shared" si="111"/>
        <v>1127.6851704470089</v>
      </c>
      <c r="R324" s="3">
        <v>9454.09</v>
      </c>
      <c r="S324" s="23">
        <v>42369</v>
      </c>
      <c r="T324" s="182"/>
    </row>
    <row r="325" spans="1:20" s="127" customFormat="1" ht="37.5" hidden="1" customHeight="1" x14ac:dyDescent="0.25">
      <c r="A325" s="2">
        <v>275</v>
      </c>
      <c r="B325" s="14" t="s">
        <v>401</v>
      </c>
      <c r="C325" s="115">
        <v>1976</v>
      </c>
      <c r="D325" s="2">
        <v>0</v>
      </c>
      <c r="E325" s="2" t="s">
        <v>189</v>
      </c>
      <c r="F325" s="2">
        <v>2</v>
      </c>
      <c r="G325" s="2">
        <v>2</v>
      </c>
      <c r="H325" s="15">
        <v>953.4</v>
      </c>
      <c r="I325" s="15">
        <v>953.4</v>
      </c>
      <c r="J325" s="15">
        <v>608.20000000000005</v>
      </c>
      <c r="K325" s="2">
        <v>44</v>
      </c>
      <c r="L325" s="3">
        <v>2065463.6</v>
      </c>
      <c r="M325" s="135">
        <f t="shared" si="107"/>
        <v>77454.89</v>
      </c>
      <c r="N325" s="135">
        <f t="shared" si="108"/>
        <v>129091.48</v>
      </c>
      <c r="O325" s="135">
        <f t="shared" si="109"/>
        <v>51636.59</v>
      </c>
      <c r="P325" s="135">
        <f t="shared" si="110"/>
        <v>1807280.64</v>
      </c>
      <c r="Q325" s="3">
        <f t="shared" si="111"/>
        <v>2166.4187119781836</v>
      </c>
      <c r="R325" s="3">
        <v>9454.09</v>
      </c>
      <c r="S325" s="23">
        <v>42369</v>
      </c>
      <c r="T325" s="182"/>
    </row>
    <row r="326" spans="1:20" s="127" customFormat="1" ht="37.5" hidden="1" customHeight="1" x14ac:dyDescent="0.25">
      <c r="A326" s="2">
        <v>276</v>
      </c>
      <c r="B326" s="14" t="s">
        <v>402</v>
      </c>
      <c r="C326" s="115">
        <v>1973</v>
      </c>
      <c r="D326" s="2">
        <v>0</v>
      </c>
      <c r="E326" s="2" t="s">
        <v>189</v>
      </c>
      <c r="F326" s="2">
        <v>2</v>
      </c>
      <c r="G326" s="2">
        <v>1</v>
      </c>
      <c r="H326" s="15">
        <v>380.8</v>
      </c>
      <c r="I326" s="15">
        <v>350.7</v>
      </c>
      <c r="J326" s="15">
        <v>310.10000000000002</v>
      </c>
      <c r="K326" s="2">
        <v>31</v>
      </c>
      <c r="L326" s="3">
        <v>928123.86</v>
      </c>
      <c r="M326" s="135">
        <f t="shared" si="107"/>
        <v>34804.639999999999</v>
      </c>
      <c r="N326" s="135">
        <f t="shared" si="108"/>
        <v>58007.74</v>
      </c>
      <c r="O326" s="135">
        <f t="shared" si="109"/>
        <v>23203.1</v>
      </c>
      <c r="P326" s="135">
        <f t="shared" si="110"/>
        <v>812108.38</v>
      </c>
      <c r="Q326" s="3">
        <f t="shared" si="111"/>
        <v>2646.4894781864841</v>
      </c>
      <c r="R326" s="3">
        <v>9454.09</v>
      </c>
      <c r="S326" s="23">
        <v>42369</v>
      </c>
      <c r="T326" s="182"/>
    </row>
    <row r="327" spans="1:20" s="127" customFormat="1" ht="37.5" hidden="1" customHeight="1" x14ac:dyDescent="0.25">
      <c r="A327" s="2">
        <v>277</v>
      </c>
      <c r="B327" s="14" t="s">
        <v>403</v>
      </c>
      <c r="C327" s="115">
        <v>1973</v>
      </c>
      <c r="D327" s="2">
        <v>0</v>
      </c>
      <c r="E327" s="2" t="s">
        <v>189</v>
      </c>
      <c r="F327" s="2">
        <v>2</v>
      </c>
      <c r="G327" s="2">
        <v>2</v>
      </c>
      <c r="H327" s="15">
        <v>545.5</v>
      </c>
      <c r="I327" s="15">
        <v>504.5</v>
      </c>
      <c r="J327" s="15">
        <v>242</v>
      </c>
      <c r="K327" s="2">
        <v>34</v>
      </c>
      <c r="L327" s="3">
        <v>345705.98</v>
      </c>
      <c r="M327" s="135">
        <f t="shared" si="107"/>
        <v>12963.97</v>
      </c>
      <c r="N327" s="135">
        <f t="shared" si="108"/>
        <v>21606.62</v>
      </c>
      <c r="O327" s="135">
        <f t="shared" si="109"/>
        <v>8642.65</v>
      </c>
      <c r="P327" s="135">
        <f t="shared" si="110"/>
        <v>302492.74</v>
      </c>
      <c r="Q327" s="3">
        <f t="shared" si="111"/>
        <v>685.24475718533199</v>
      </c>
      <c r="R327" s="3">
        <v>9454.09</v>
      </c>
      <c r="S327" s="23">
        <v>42369</v>
      </c>
      <c r="T327" s="182"/>
    </row>
    <row r="328" spans="1:20" s="127" customFormat="1" ht="37.5" hidden="1" customHeight="1" x14ac:dyDescent="0.25">
      <c r="A328" s="2">
        <v>278</v>
      </c>
      <c r="B328" s="14" t="s">
        <v>405</v>
      </c>
      <c r="C328" s="115">
        <v>1973</v>
      </c>
      <c r="D328" s="2">
        <v>0</v>
      </c>
      <c r="E328" s="2" t="s">
        <v>189</v>
      </c>
      <c r="F328" s="2">
        <v>2</v>
      </c>
      <c r="G328" s="2">
        <v>2</v>
      </c>
      <c r="H328" s="15">
        <v>533.1</v>
      </c>
      <c r="I328" s="15">
        <v>491.1</v>
      </c>
      <c r="J328" s="15">
        <v>347.3</v>
      </c>
      <c r="K328" s="2">
        <v>34</v>
      </c>
      <c r="L328" s="3">
        <v>962069.77</v>
      </c>
      <c r="M328" s="135">
        <f t="shared" si="107"/>
        <v>36077.620000000003</v>
      </c>
      <c r="N328" s="135">
        <f t="shared" si="108"/>
        <v>60129.36</v>
      </c>
      <c r="O328" s="135">
        <f t="shared" si="109"/>
        <v>24051.75</v>
      </c>
      <c r="P328" s="135">
        <f t="shared" si="110"/>
        <v>841811.04</v>
      </c>
      <c r="Q328" s="3">
        <f t="shared" si="111"/>
        <v>1959.0099165139482</v>
      </c>
      <c r="R328" s="3">
        <v>9454.09</v>
      </c>
      <c r="S328" s="23">
        <v>42369</v>
      </c>
      <c r="T328" s="182"/>
    </row>
    <row r="329" spans="1:20" s="127" customFormat="1" ht="37.5" hidden="1" customHeight="1" x14ac:dyDescent="0.25">
      <c r="A329" s="2">
        <v>279</v>
      </c>
      <c r="B329" s="14" t="s">
        <v>406</v>
      </c>
      <c r="C329" s="115">
        <v>1973</v>
      </c>
      <c r="D329" s="2">
        <v>0</v>
      </c>
      <c r="E329" s="2" t="s">
        <v>189</v>
      </c>
      <c r="F329" s="2">
        <v>2</v>
      </c>
      <c r="G329" s="2">
        <v>2</v>
      </c>
      <c r="H329" s="15">
        <v>527.5</v>
      </c>
      <c r="I329" s="15">
        <v>485.4</v>
      </c>
      <c r="J329" s="15">
        <v>405.6</v>
      </c>
      <c r="K329" s="2">
        <v>23</v>
      </c>
      <c r="L329" s="3">
        <v>1094900.45</v>
      </c>
      <c r="M329" s="135">
        <f t="shared" si="107"/>
        <v>41058.769999999997</v>
      </c>
      <c r="N329" s="135">
        <f t="shared" si="108"/>
        <v>68431.28</v>
      </c>
      <c r="O329" s="135">
        <f t="shared" si="109"/>
        <v>27372.51</v>
      </c>
      <c r="P329" s="135">
        <f t="shared" si="110"/>
        <v>958037.89</v>
      </c>
      <c r="Q329" s="3">
        <f t="shared" si="111"/>
        <v>2255.6663576431811</v>
      </c>
      <c r="R329" s="3">
        <v>9454.09</v>
      </c>
      <c r="S329" s="23">
        <v>42369</v>
      </c>
      <c r="T329" s="182"/>
    </row>
    <row r="330" spans="1:20" s="127" customFormat="1" ht="37.5" hidden="1" customHeight="1" x14ac:dyDescent="0.25">
      <c r="A330" s="2">
        <v>280</v>
      </c>
      <c r="B330" s="14" t="s">
        <v>407</v>
      </c>
      <c r="C330" s="115">
        <v>1977</v>
      </c>
      <c r="D330" s="2">
        <v>0</v>
      </c>
      <c r="E330" s="2" t="s">
        <v>189</v>
      </c>
      <c r="F330" s="2">
        <v>2</v>
      </c>
      <c r="G330" s="2">
        <v>1</v>
      </c>
      <c r="H330" s="15">
        <v>544.9</v>
      </c>
      <c r="I330" s="15">
        <v>503.7</v>
      </c>
      <c r="J330" s="15">
        <v>353.4</v>
      </c>
      <c r="K330" s="2">
        <v>19</v>
      </c>
      <c r="L330" s="3">
        <v>899966.85</v>
      </c>
      <c r="M330" s="135">
        <v>33748.769999999997</v>
      </c>
      <c r="N330" s="135">
        <f t="shared" si="108"/>
        <v>56247.93</v>
      </c>
      <c r="O330" s="135">
        <v>22499.16</v>
      </c>
      <c r="P330" s="135">
        <f t="shared" si="110"/>
        <v>787470.99</v>
      </c>
      <c r="Q330" s="3">
        <f t="shared" si="111"/>
        <v>1786.7120309708159</v>
      </c>
      <c r="R330" s="3">
        <v>9454.09</v>
      </c>
      <c r="S330" s="23">
        <v>42369</v>
      </c>
      <c r="T330" s="182"/>
    </row>
    <row r="331" spans="1:20" s="127" customFormat="1" ht="37.5" hidden="1" customHeight="1" x14ac:dyDescent="0.25">
      <c r="A331" s="2">
        <v>281</v>
      </c>
      <c r="B331" s="14" t="s">
        <v>408</v>
      </c>
      <c r="C331" s="115">
        <v>1975</v>
      </c>
      <c r="D331" s="2">
        <v>0</v>
      </c>
      <c r="E331" s="2" t="s">
        <v>189</v>
      </c>
      <c r="F331" s="2">
        <v>2</v>
      </c>
      <c r="G331" s="2">
        <v>2</v>
      </c>
      <c r="H331" s="15">
        <v>546.29999999999995</v>
      </c>
      <c r="I331" s="15">
        <v>503.7</v>
      </c>
      <c r="J331" s="15">
        <v>357.3</v>
      </c>
      <c r="K331" s="2">
        <v>32</v>
      </c>
      <c r="L331" s="3">
        <v>1351546.51</v>
      </c>
      <c r="M331" s="135">
        <f t="shared" si="107"/>
        <v>50682.99</v>
      </c>
      <c r="N331" s="135">
        <f t="shared" si="108"/>
        <v>84471.66</v>
      </c>
      <c r="O331" s="135">
        <f t="shared" si="109"/>
        <v>33788.660000000003</v>
      </c>
      <c r="P331" s="135">
        <f t="shared" si="110"/>
        <v>1182603.2</v>
      </c>
      <c r="Q331" s="3">
        <f t="shared" si="111"/>
        <v>2683.2370657137185</v>
      </c>
      <c r="R331" s="3">
        <v>9454.09</v>
      </c>
      <c r="S331" s="23">
        <v>42369</v>
      </c>
      <c r="T331" s="182"/>
    </row>
    <row r="332" spans="1:20" s="127" customFormat="1" ht="37.5" hidden="1" customHeight="1" x14ac:dyDescent="0.25">
      <c r="A332" s="2">
        <v>282</v>
      </c>
      <c r="B332" s="14" t="s">
        <v>409</v>
      </c>
      <c r="C332" s="115">
        <v>1974</v>
      </c>
      <c r="D332" s="2">
        <v>0</v>
      </c>
      <c r="E332" s="2" t="s">
        <v>127</v>
      </c>
      <c r="F332" s="2">
        <v>2</v>
      </c>
      <c r="G332" s="2">
        <v>1</v>
      </c>
      <c r="H332" s="15">
        <v>407.5</v>
      </c>
      <c r="I332" s="15">
        <v>377.4</v>
      </c>
      <c r="J332" s="15">
        <v>346.4</v>
      </c>
      <c r="K332" s="2">
        <v>26</v>
      </c>
      <c r="L332" s="3">
        <v>1246802.1000000001</v>
      </c>
      <c r="M332" s="135">
        <f t="shared" si="107"/>
        <v>46755.08</v>
      </c>
      <c r="N332" s="135">
        <f t="shared" si="108"/>
        <v>77925.13</v>
      </c>
      <c r="O332" s="135">
        <f t="shared" si="109"/>
        <v>31170.05</v>
      </c>
      <c r="P332" s="135">
        <f t="shared" si="110"/>
        <v>1090951.8400000001</v>
      </c>
      <c r="Q332" s="3">
        <f t="shared" si="111"/>
        <v>3303.6621621621625</v>
      </c>
      <c r="R332" s="3">
        <v>24736.34</v>
      </c>
      <c r="S332" s="23">
        <v>42369</v>
      </c>
      <c r="T332" s="182"/>
    </row>
    <row r="333" spans="1:20" s="127" customFormat="1" ht="37.5" hidden="1" customHeight="1" x14ac:dyDescent="0.25">
      <c r="A333" s="2">
        <v>283</v>
      </c>
      <c r="B333" s="14" t="s">
        <v>410</v>
      </c>
      <c r="C333" s="115">
        <v>1975</v>
      </c>
      <c r="D333" s="2">
        <v>0</v>
      </c>
      <c r="E333" s="2" t="s">
        <v>127</v>
      </c>
      <c r="F333" s="2">
        <v>2</v>
      </c>
      <c r="G333" s="2">
        <v>2</v>
      </c>
      <c r="H333" s="15">
        <v>805.3</v>
      </c>
      <c r="I333" s="15">
        <v>756.6</v>
      </c>
      <c r="J333" s="15">
        <v>551.70000000000005</v>
      </c>
      <c r="K333" s="2">
        <v>29</v>
      </c>
      <c r="L333" s="3">
        <v>379835.07</v>
      </c>
      <c r="M333" s="135">
        <f t="shared" si="107"/>
        <v>14243.82</v>
      </c>
      <c r="N333" s="135">
        <f t="shared" si="108"/>
        <v>23739.69</v>
      </c>
      <c r="O333" s="135">
        <f t="shared" si="109"/>
        <v>9495.8799999999992</v>
      </c>
      <c r="P333" s="135">
        <f t="shared" si="110"/>
        <v>332355.68</v>
      </c>
      <c r="Q333" s="3">
        <f t="shared" si="111"/>
        <v>502.02890563045202</v>
      </c>
      <c r="R333" s="3">
        <v>24736.34</v>
      </c>
      <c r="S333" s="23">
        <v>42369</v>
      </c>
      <c r="T333" s="182"/>
    </row>
    <row r="334" spans="1:20" s="127" customFormat="1" ht="37.5" hidden="1" customHeight="1" x14ac:dyDescent="0.25">
      <c r="A334" s="2">
        <v>284</v>
      </c>
      <c r="B334" s="14" t="s">
        <v>411</v>
      </c>
      <c r="C334" s="115">
        <v>1978</v>
      </c>
      <c r="D334" s="2">
        <v>0</v>
      </c>
      <c r="E334" s="2" t="s">
        <v>127</v>
      </c>
      <c r="F334" s="2">
        <v>2</v>
      </c>
      <c r="G334" s="2">
        <v>2</v>
      </c>
      <c r="H334" s="15">
        <v>636.5</v>
      </c>
      <c r="I334" s="15">
        <v>588.70000000000005</v>
      </c>
      <c r="J334" s="15">
        <v>490.5</v>
      </c>
      <c r="K334" s="2">
        <v>26</v>
      </c>
      <c r="L334" s="3">
        <v>1519782.67</v>
      </c>
      <c r="M334" s="135">
        <f t="shared" si="107"/>
        <v>56991.85</v>
      </c>
      <c r="N334" s="135">
        <f t="shared" si="108"/>
        <v>94986.42</v>
      </c>
      <c r="O334" s="135">
        <f t="shared" si="109"/>
        <v>37994.57</v>
      </c>
      <c r="P334" s="135">
        <f t="shared" si="110"/>
        <v>1329809.83</v>
      </c>
      <c r="Q334" s="3">
        <f t="shared" si="111"/>
        <v>2581.5910820451841</v>
      </c>
      <c r="R334" s="3">
        <v>24736.34</v>
      </c>
      <c r="S334" s="23">
        <v>42369</v>
      </c>
      <c r="T334" s="182"/>
    </row>
    <row r="335" spans="1:20" s="127" customFormat="1" ht="37.5" hidden="1" customHeight="1" x14ac:dyDescent="0.25">
      <c r="A335" s="2">
        <v>285</v>
      </c>
      <c r="B335" s="14" t="s">
        <v>412</v>
      </c>
      <c r="C335" s="115">
        <v>1977</v>
      </c>
      <c r="D335" s="2">
        <v>0</v>
      </c>
      <c r="E335" s="2" t="s">
        <v>189</v>
      </c>
      <c r="F335" s="2">
        <v>2</v>
      </c>
      <c r="G335" s="2">
        <v>3</v>
      </c>
      <c r="H335" s="15">
        <v>1139.2</v>
      </c>
      <c r="I335" s="15">
        <v>950.2</v>
      </c>
      <c r="J335" s="15">
        <v>757</v>
      </c>
      <c r="K335" s="2">
        <v>47</v>
      </c>
      <c r="L335" s="3">
        <v>1819661.96</v>
      </c>
      <c r="M335" s="135">
        <f t="shared" si="107"/>
        <v>68237.320000000007</v>
      </c>
      <c r="N335" s="135">
        <f t="shared" si="108"/>
        <v>113728.87</v>
      </c>
      <c r="O335" s="135">
        <f t="shared" si="109"/>
        <v>45491.55</v>
      </c>
      <c r="P335" s="135">
        <f t="shared" si="110"/>
        <v>1592204.22</v>
      </c>
      <c r="Q335" s="3">
        <f t="shared" si="111"/>
        <v>1915.0304777941485</v>
      </c>
      <c r="R335" s="3">
        <v>9454.09</v>
      </c>
      <c r="S335" s="23">
        <v>42369</v>
      </c>
      <c r="T335" s="182"/>
    </row>
    <row r="336" spans="1:20" s="127" customFormat="1" ht="37.5" hidden="1" customHeight="1" x14ac:dyDescent="0.25">
      <c r="A336" s="2">
        <v>286</v>
      </c>
      <c r="B336" s="14" t="s">
        <v>413</v>
      </c>
      <c r="C336" s="115">
        <v>1975</v>
      </c>
      <c r="D336" s="2">
        <v>0</v>
      </c>
      <c r="E336" s="2" t="s">
        <v>189</v>
      </c>
      <c r="F336" s="2">
        <v>2</v>
      </c>
      <c r="G336" s="2">
        <v>2</v>
      </c>
      <c r="H336" s="15">
        <v>1116.27</v>
      </c>
      <c r="I336" s="15">
        <v>994.47</v>
      </c>
      <c r="J336" s="15">
        <v>828.87</v>
      </c>
      <c r="K336" s="2">
        <v>39</v>
      </c>
      <c r="L336" s="3">
        <v>2216235.1</v>
      </c>
      <c r="M336" s="135">
        <v>83108.81</v>
      </c>
      <c r="N336" s="135">
        <v>138514.70000000001</v>
      </c>
      <c r="O336" s="135">
        <f t="shared" si="109"/>
        <v>55405.88</v>
      </c>
      <c r="P336" s="135">
        <f t="shared" si="110"/>
        <v>1939205.71</v>
      </c>
      <c r="Q336" s="3">
        <f t="shared" si="111"/>
        <v>2228.5590314438846</v>
      </c>
      <c r="R336" s="3">
        <v>9454.09</v>
      </c>
      <c r="S336" s="23">
        <v>42369</v>
      </c>
      <c r="T336" s="182"/>
    </row>
    <row r="337" spans="1:22" s="127" customFormat="1" ht="37.5" hidden="1" customHeight="1" x14ac:dyDescent="0.25">
      <c r="A337" s="2">
        <v>287</v>
      </c>
      <c r="B337" s="14" t="s">
        <v>414</v>
      </c>
      <c r="C337" s="115">
        <v>1975</v>
      </c>
      <c r="D337" s="2">
        <v>0</v>
      </c>
      <c r="E337" s="2" t="s">
        <v>189</v>
      </c>
      <c r="F337" s="2">
        <v>2</v>
      </c>
      <c r="G337" s="2">
        <v>2</v>
      </c>
      <c r="H337" s="15">
        <v>1160.8</v>
      </c>
      <c r="I337" s="15">
        <v>1001.9</v>
      </c>
      <c r="J337" s="15">
        <v>793.7</v>
      </c>
      <c r="K337" s="2">
        <v>45</v>
      </c>
      <c r="L337" s="3">
        <v>2359689.13</v>
      </c>
      <c r="M337" s="135">
        <v>88488.35</v>
      </c>
      <c r="N337" s="135">
        <f t="shared" si="108"/>
        <v>147480.57</v>
      </c>
      <c r="O337" s="135">
        <f t="shared" si="109"/>
        <v>58992.23</v>
      </c>
      <c r="P337" s="135">
        <f t="shared" si="110"/>
        <v>2064727.98</v>
      </c>
      <c r="Q337" s="3">
        <f t="shared" si="111"/>
        <v>2355.2142229763449</v>
      </c>
      <c r="R337" s="3">
        <v>9454.09</v>
      </c>
      <c r="S337" s="23">
        <v>42369</v>
      </c>
      <c r="T337" s="182"/>
    </row>
    <row r="338" spans="1:22" s="127" customFormat="1" ht="37.5" hidden="1" customHeight="1" x14ac:dyDescent="0.25">
      <c r="A338" s="2">
        <v>288</v>
      </c>
      <c r="B338" s="14" t="s">
        <v>415</v>
      </c>
      <c r="C338" s="115">
        <v>1977</v>
      </c>
      <c r="D338" s="2">
        <v>0</v>
      </c>
      <c r="E338" s="2" t="s">
        <v>416</v>
      </c>
      <c r="F338" s="2">
        <v>5</v>
      </c>
      <c r="G338" s="2">
        <v>4</v>
      </c>
      <c r="H338" s="15">
        <v>4207.3999999999996</v>
      </c>
      <c r="I338" s="15">
        <v>3722.79</v>
      </c>
      <c r="J338" s="15">
        <v>3466.59</v>
      </c>
      <c r="K338" s="2">
        <v>124</v>
      </c>
      <c r="L338" s="3">
        <v>818369.29</v>
      </c>
      <c r="M338" s="135">
        <f t="shared" si="107"/>
        <v>30688.85</v>
      </c>
      <c r="N338" s="135">
        <f t="shared" si="108"/>
        <v>51148.08</v>
      </c>
      <c r="O338" s="135">
        <f t="shared" si="109"/>
        <v>20459.23</v>
      </c>
      <c r="P338" s="135">
        <f t="shared" si="110"/>
        <v>716073.13</v>
      </c>
      <c r="Q338" s="3">
        <f t="shared" si="111"/>
        <v>219.82687446780508</v>
      </c>
      <c r="R338" s="3">
        <v>15577.35</v>
      </c>
      <c r="S338" s="23">
        <v>42369</v>
      </c>
      <c r="T338" s="182"/>
    </row>
    <row r="339" spans="1:22" s="127" customFormat="1" ht="37.5" hidden="1" customHeight="1" x14ac:dyDescent="0.25">
      <c r="A339" s="2">
        <v>289</v>
      </c>
      <c r="B339" s="14" t="s">
        <v>417</v>
      </c>
      <c r="C339" s="115">
        <v>1973</v>
      </c>
      <c r="D339" s="2">
        <v>0</v>
      </c>
      <c r="E339" s="2" t="s">
        <v>189</v>
      </c>
      <c r="F339" s="2">
        <v>2</v>
      </c>
      <c r="G339" s="2">
        <v>2</v>
      </c>
      <c r="H339" s="15">
        <v>555.5</v>
      </c>
      <c r="I339" s="15">
        <v>512.29999999999995</v>
      </c>
      <c r="J339" s="15">
        <v>277.39999999999998</v>
      </c>
      <c r="K339" s="2">
        <v>37</v>
      </c>
      <c r="L339" s="3">
        <v>1415658.02</v>
      </c>
      <c r="M339" s="135">
        <f t="shared" si="107"/>
        <v>53087.18</v>
      </c>
      <c r="N339" s="135">
        <f t="shared" si="108"/>
        <v>88478.63</v>
      </c>
      <c r="O339" s="135">
        <f t="shared" si="109"/>
        <v>35391.449999999997</v>
      </c>
      <c r="P339" s="135">
        <f t="shared" si="110"/>
        <v>1238700.76</v>
      </c>
      <c r="Q339" s="3">
        <f t="shared" si="111"/>
        <v>2763.3379269959009</v>
      </c>
      <c r="R339" s="3">
        <v>9454.09</v>
      </c>
      <c r="S339" s="23">
        <v>42369</v>
      </c>
      <c r="T339" s="182"/>
    </row>
    <row r="340" spans="1:22" s="127" customFormat="1" ht="37.5" hidden="1" customHeight="1" x14ac:dyDescent="0.25">
      <c r="A340" s="2">
        <v>290</v>
      </c>
      <c r="B340" s="14" t="s">
        <v>418</v>
      </c>
      <c r="C340" s="115">
        <v>1973</v>
      </c>
      <c r="D340" s="2">
        <v>0</v>
      </c>
      <c r="E340" s="2" t="s">
        <v>189</v>
      </c>
      <c r="F340" s="2">
        <v>2</v>
      </c>
      <c r="G340" s="2">
        <v>2</v>
      </c>
      <c r="H340" s="15">
        <v>542.4</v>
      </c>
      <c r="I340" s="15">
        <v>499.2</v>
      </c>
      <c r="J340" s="15">
        <v>403.2</v>
      </c>
      <c r="K340" s="2">
        <v>24</v>
      </c>
      <c r="L340" s="3">
        <v>955493.31</v>
      </c>
      <c r="M340" s="135">
        <f t="shared" si="107"/>
        <v>35831</v>
      </c>
      <c r="N340" s="135">
        <f t="shared" si="108"/>
        <v>59718.33</v>
      </c>
      <c r="O340" s="135">
        <f t="shared" si="109"/>
        <v>23887.33</v>
      </c>
      <c r="P340" s="135">
        <f t="shared" si="110"/>
        <v>836056.65</v>
      </c>
      <c r="Q340" s="3">
        <f t="shared" si="111"/>
        <v>1914.0490985576926</v>
      </c>
      <c r="R340" s="3">
        <v>9454.09</v>
      </c>
      <c r="S340" s="23">
        <v>42369</v>
      </c>
      <c r="T340" s="182"/>
    </row>
    <row r="341" spans="1:22" s="127" customFormat="1" ht="37.5" hidden="1" customHeight="1" x14ac:dyDescent="0.25">
      <c r="A341" s="2">
        <v>291</v>
      </c>
      <c r="B341" s="14" t="s">
        <v>419</v>
      </c>
      <c r="C341" s="115">
        <v>1975</v>
      </c>
      <c r="D341" s="2">
        <v>0</v>
      </c>
      <c r="E341" s="2" t="s">
        <v>189</v>
      </c>
      <c r="F341" s="2">
        <v>2</v>
      </c>
      <c r="G341" s="2">
        <v>2</v>
      </c>
      <c r="H341" s="15">
        <v>537.5</v>
      </c>
      <c r="I341" s="15">
        <v>498.8</v>
      </c>
      <c r="J341" s="15">
        <v>415.4</v>
      </c>
      <c r="K341" s="2">
        <v>20</v>
      </c>
      <c r="L341" s="3">
        <v>852814.7</v>
      </c>
      <c r="M341" s="135">
        <f t="shared" si="107"/>
        <v>31980.55</v>
      </c>
      <c r="N341" s="135">
        <f t="shared" si="108"/>
        <v>53300.92</v>
      </c>
      <c r="O341" s="135">
        <f t="shared" si="109"/>
        <v>21320.37</v>
      </c>
      <c r="P341" s="135">
        <f t="shared" si="110"/>
        <v>746212.86</v>
      </c>
      <c r="Q341" s="3">
        <f t="shared" si="111"/>
        <v>1709.7327586206895</v>
      </c>
      <c r="R341" s="3">
        <v>9454.09</v>
      </c>
      <c r="S341" s="23">
        <v>42369</v>
      </c>
      <c r="T341" s="182"/>
    </row>
    <row r="342" spans="1:22" s="93" customFormat="1" ht="37.5" hidden="1" customHeight="1" x14ac:dyDescent="0.25">
      <c r="A342" s="2">
        <v>292</v>
      </c>
      <c r="B342" s="14" t="s">
        <v>420</v>
      </c>
      <c r="C342" s="115">
        <v>1975</v>
      </c>
      <c r="D342" s="2">
        <v>0</v>
      </c>
      <c r="E342" s="2" t="s">
        <v>189</v>
      </c>
      <c r="F342" s="2">
        <v>2</v>
      </c>
      <c r="G342" s="2">
        <v>2</v>
      </c>
      <c r="H342" s="15">
        <v>498.8</v>
      </c>
      <c r="I342" s="15">
        <v>498.8</v>
      </c>
      <c r="J342" s="15">
        <v>406.46</v>
      </c>
      <c r="K342" s="2">
        <v>23</v>
      </c>
      <c r="L342" s="3">
        <v>841089.93</v>
      </c>
      <c r="M342" s="135">
        <f t="shared" si="107"/>
        <v>31540.87</v>
      </c>
      <c r="N342" s="135">
        <f t="shared" si="108"/>
        <v>52568.12</v>
      </c>
      <c r="O342" s="135">
        <f t="shared" si="109"/>
        <v>21027.25</v>
      </c>
      <c r="P342" s="135">
        <f t="shared" si="110"/>
        <v>735953.69</v>
      </c>
      <c r="Q342" s="3">
        <f t="shared" si="111"/>
        <v>1686.226804330393</v>
      </c>
      <c r="R342" s="3">
        <v>9454.09</v>
      </c>
      <c r="S342" s="23">
        <v>42369</v>
      </c>
      <c r="T342" s="182"/>
      <c r="U342" s="127"/>
      <c r="V342" s="127"/>
    </row>
    <row r="343" spans="1:22" s="93" customFormat="1" ht="37.5" hidden="1" customHeight="1" x14ac:dyDescent="0.25">
      <c r="A343" s="2">
        <v>293</v>
      </c>
      <c r="B343" s="14" t="s">
        <v>421</v>
      </c>
      <c r="C343" s="115">
        <v>1974</v>
      </c>
      <c r="D343" s="2">
        <v>0</v>
      </c>
      <c r="E343" s="2" t="s">
        <v>189</v>
      </c>
      <c r="F343" s="2">
        <v>2</v>
      </c>
      <c r="G343" s="2">
        <v>2</v>
      </c>
      <c r="H343" s="15">
        <v>555.1</v>
      </c>
      <c r="I343" s="15">
        <v>511.7</v>
      </c>
      <c r="J343" s="15">
        <v>342.2</v>
      </c>
      <c r="K343" s="2">
        <v>27</v>
      </c>
      <c r="L343" s="3">
        <v>852570.6</v>
      </c>
      <c r="M343" s="135">
        <f t="shared" si="107"/>
        <v>31971.4</v>
      </c>
      <c r="N343" s="135">
        <v>53285.67</v>
      </c>
      <c r="O343" s="135">
        <v>21314.26</v>
      </c>
      <c r="P343" s="135">
        <f t="shared" si="110"/>
        <v>745999.27</v>
      </c>
      <c r="Q343" s="3">
        <f t="shared" si="111"/>
        <v>1666.1532147742819</v>
      </c>
      <c r="R343" s="3">
        <v>9454.09</v>
      </c>
      <c r="S343" s="23">
        <v>42369</v>
      </c>
      <c r="T343" s="182"/>
      <c r="U343" s="127"/>
      <c r="V343" s="127"/>
    </row>
    <row r="344" spans="1:22" s="93" customFormat="1" ht="37.5" hidden="1" customHeight="1" x14ac:dyDescent="0.25">
      <c r="A344" s="2">
        <v>294</v>
      </c>
      <c r="B344" s="14" t="s">
        <v>422</v>
      </c>
      <c r="C344" s="115">
        <v>1975</v>
      </c>
      <c r="D344" s="2">
        <v>0</v>
      </c>
      <c r="E344" s="2" t="s">
        <v>189</v>
      </c>
      <c r="F344" s="2">
        <v>2</v>
      </c>
      <c r="G344" s="2">
        <v>2</v>
      </c>
      <c r="H344" s="15">
        <v>541.20000000000005</v>
      </c>
      <c r="I344" s="15">
        <v>499.2</v>
      </c>
      <c r="J344" s="15">
        <v>312.60000000000002</v>
      </c>
      <c r="K344" s="2">
        <v>31</v>
      </c>
      <c r="L344" s="3">
        <v>851998.45</v>
      </c>
      <c r="M344" s="135">
        <f t="shared" si="107"/>
        <v>31949.94</v>
      </c>
      <c r="N344" s="135">
        <f t="shared" si="108"/>
        <v>53249.9</v>
      </c>
      <c r="O344" s="135">
        <f t="shared" si="109"/>
        <v>21299.96</v>
      </c>
      <c r="P344" s="135">
        <f t="shared" si="110"/>
        <v>745498.65</v>
      </c>
      <c r="Q344" s="3">
        <f t="shared" si="111"/>
        <v>1706.7276642628206</v>
      </c>
      <c r="R344" s="3">
        <v>9454.09</v>
      </c>
      <c r="S344" s="23">
        <v>42369</v>
      </c>
      <c r="T344" s="182"/>
      <c r="U344" s="127"/>
      <c r="V344" s="127"/>
    </row>
    <row r="345" spans="1:22" s="93" customFormat="1" ht="37.5" hidden="1" customHeight="1" x14ac:dyDescent="0.25">
      <c r="A345" s="2">
        <v>295</v>
      </c>
      <c r="B345" s="14" t="s">
        <v>423</v>
      </c>
      <c r="C345" s="115">
        <v>1977</v>
      </c>
      <c r="D345" s="2">
        <v>0</v>
      </c>
      <c r="E345" s="2" t="s">
        <v>189</v>
      </c>
      <c r="F345" s="2">
        <v>2</v>
      </c>
      <c r="G345" s="2">
        <v>2</v>
      </c>
      <c r="H345" s="15">
        <v>551.29999999999995</v>
      </c>
      <c r="I345" s="15">
        <v>509.1</v>
      </c>
      <c r="J345" s="15">
        <v>326.89999999999998</v>
      </c>
      <c r="K345" s="2">
        <v>34</v>
      </c>
      <c r="L345" s="3">
        <v>850875.58</v>
      </c>
      <c r="M345" s="135">
        <v>31907.84</v>
      </c>
      <c r="N345" s="135">
        <v>53179.73</v>
      </c>
      <c r="O345" s="135">
        <f t="shared" si="109"/>
        <v>21271.89</v>
      </c>
      <c r="P345" s="135">
        <f>ROUND(L345-(M345+N345+O345),2)</f>
        <v>744516.12</v>
      </c>
      <c r="Q345" s="3">
        <f t="shared" si="111"/>
        <v>1671.3329011981928</v>
      </c>
      <c r="R345" s="3">
        <v>9454.09</v>
      </c>
      <c r="S345" s="23">
        <v>42369</v>
      </c>
      <c r="T345" s="182"/>
      <c r="U345" s="127"/>
      <c r="V345" s="127"/>
    </row>
    <row r="346" spans="1:22" s="76" customFormat="1" ht="23.45" hidden="1" customHeight="1" x14ac:dyDescent="0.25">
      <c r="A346" s="32"/>
      <c r="B346" s="213" t="s">
        <v>191</v>
      </c>
      <c r="C346" s="214"/>
      <c r="D346" s="27"/>
      <c r="E346" s="27"/>
      <c r="F346" s="27"/>
      <c r="G346" s="27"/>
      <c r="H346" s="4">
        <f>SUM(H291:H345)</f>
        <v>36865.160000000003</v>
      </c>
      <c r="I346" s="4">
        <f>SUM(I291:I345)</f>
        <v>33266.250000000007</v>
      </c>
      <c r="J346" s="4">
        <f>SUM(J291:J345)</f>
        <v>25143.010000000006</v>
      </c>
      <c r="K346" s="28">
        <f>SUM(K291:K345)</f>
        <v>1736</v>
      </c>
      <c r="L346" s="4">
        <f>ROUND(SUM(L291:L345),2)</f>
        <v>46744022.170000002</v>
      </c>
      <c r="M346" s="4">
        <f>ROUND(SUM(M291:M345),2)</f>
        <v>1752900.89</v>
      </c>
      <c r="N346" s="4">
        <f>ROUND(SUM(N291:N345),2)</f>
        <v>2921501.46</v>
      </c>
      <c r="O346" s="4">
        <f>ROUND(SUM(O291:O345),2)</f>
        <v>1168600.6299999999</v>
      </c>
      <c r="P346" s="4">
        <f>ROUND(SUM(P291:P345),2)</f>
        <v>40901019.189999998</v>
      </c>
      <c r="Q346" s="4">
        <f t="shared" si="111"/>
        <v>1405.1485265096003</v>
      </c>
      <c r="R346" s="4"/>
      <c r="S346" s="57"/>
      <c r="T346" s="182"/>
      <c r="U346" s="97"/>
      <c r="V346" s="97"/>
    </row>
    <row r="347" spans="1:22" s="84" customFormat="1" ht="27.75" hidden="1" customHeight="1" x14ac:dyDescent="0.25">
      <c r="A347" s="2"/>
      <c r="B347" s="222" t="s">
        <v>194</v>
      </c>
      <c r="C347" s="222"/>
      <c r="D347" s="2"/>
      <c r="E347" s="2"/>
      <c r="F347" s="2"/>
      <c r="G347" s="2"/>
      <c r="H347" s="2"/>
      <c r="I347" s="2"/>
      <c r="J347" s="2"/>
      <c r="K347" s="2"/>
      <c r="L347" s="3"/>
      <c r="M347" s="3"/>
      <c r="N347" s="3"/>
      <c r="O347" s="3"/>
      <c r="P347" s="3"/>
      <c r="Q347" s="3"/>
      <c r="R347" s="3"/>
      <c r="S347" s="2"/>
      <c r="T347" s="182"/>
      <c r="U347" s="98"/>
      <c r="V347" s="98"/>
    </row>
    <row r="348" spans="1:22" s="93" customFormat="1" ht="39" hidden="1" customHeight="1" x14ac:dyDescent="0.25">
      <c r="A348" s="6">
        <v>296</v>
      </c>
      <c r="B348" s="25" t="s">
        <v>193</v>
      </c>
      <c r="C348" s="115">
        <v>1982</v>
      </c>
      <c r="D348" s="2">
        <v>0</v>
      </c>
      <c r="E348" s="2" t="s">
        <v>189</v>
      </c>
      <c r="F348" s="6">
        <v>2</v>
      </c>
      <c r="G348" s="6">
        <v>3</v>
      </c>
      <c r="H348" s="3">
        <v>886.1</v>
      </c>
      <c r="I348" s="3">
        <v>742.8</v>
      </c>
      <c r="J348" s="3">
        <v>207.7</v>
      </c>
      <c r="K348" s="6">
        <v>30</v>
      </c>
      <c r="L348" s="149">
        <v>2413312.7799999998</v>
      </c>
      <c r="M348" s="3">
        <f>ROUND(L348*3.75%,2)</f>
        <v>90499.23</v>
      </c>
      <c r="N348" s="3">
        <f>ROUND(L348*6.25%,2)</f>
        <v>150832.04999999999</v>
      </c>
      <c r="O348" s="3">
        <f>ROUND((M348+N348)*0.25,2)</f>
        <v>60332.82</v>
      </c>
      <c r="P348" s="3">
        <f>ROUND(L348-(M348+N348+O348),2)</f>
        <v>2111648.6800000002</v>
      </c>
      <c r="Q348" s="3">
        <f>L348/I348</f>
        <v>3248.9401992460957</v>
      </c>
      <c r="R348" s="3">
        <v>9454.09</v>
      </c>
      <c r="S348" s="23">
        <v>42369</v>
      </c>
      <c r="T348" s="182"/>
      <c r="U348" s="127"/>
      <c r="V348" s="127"/>
    </row>
    <row r="349" spans="1:22" s="13" customFormat="1" ht="27.75" hidden="1" customHeight="1" x14ac:dyDescent="0.25">
      <c r="A349" s="6">
        <v>297</v>
      </c>
      <c r="B349" s="198" t="s">
        <v>436</v>
      </c>
      <c r="C349" s="117">
        <v>1978</v>
      </c>
      <c r="D349" s="54">
        <v>0</v>
      </c>
      <c r="E349" s="2" t="s">
        <v>189</v>
      </c>
      <c r="F349" s="54">
        <v>2</v>
      </c>
      <c r="G349" s="54">
        <v>1</v>
      </c>
      <c r="H349" s="154">
        <v>1258</v>
      </c>
      <c r="I349" s="154">
        <v>1025.9000000000001</v>
      </c>
      <c r="J349" s="154">
        <v>1025.9000000000001</v>
      </c>
      <c r="K349" s="54">
        <v>77</v>
      </c>
      <c r="L349" s="35">
        <v>5306078.8600000003</v>
      </c>
      <c r="M349" s="3">
        <f t="shared" ref="M349:M350" si="112">ROUND(L349*3.75%,2)</f>
        <v>198977.96</v>
      </c>
      <c r="N349" s="3">
        <f t="shared" ref="N349:N351" si="113">ROUND(L349*6.25%,2)</f>
        <v>331629.93</v>
      </c>
      <c r="O349" s="3">
        <f t="shared" ref="O349:O350" si="114">ROUND((M349+N349)*0.25,2)</f>
        <v>132651.97</v>
      </c>
      <c r="P349" s="3">
        <f t="shared" ref="P349:P351" si="115">ROUND(L349-(M349+N349+O349),2)</f>
        <v>4642819</v>
      </c>
      <c r="Q349" s="20">
        <f>L349/I349</f>
        <v>5172.1209279656887</v>
      </c>
      <c r="R349" s="3">
        <v>9454.09</v>
      </c>
      <c r="S349" s="155">
        <v>42369</v>
      </c>
      <c r="T349" s="182"/>
      <c r="U349" s="31"/>
      <c r="V349" s="31"/>
    </row>
    <row r="350" spans="1:22" s="13" customFormat="1" ht="27" hidden="1" customHeight="1" x14ac:dyDescent="0.25">
      <c r="A350" s="6">
        <v>298</v>
      </c>
      <c r="B350" s="9" t="s">
        <v>437</v>
      </c>
      <c r="C350" s="115">
        <v>1967</v>
      </c>
      <c r="D350" s="2">
        <v>0</v>
      </c>
      <c r="E350" s="2" t="s">
        <v>189</v>
      </c>
      <c r="F350" s="2">
        <v>2</v>
      </c>
      <c r="G350" s="2">
        <v>1</v>
      </c>
      <c r="H350" s="15">
        <v>336</v>
      </c>
      <c r="I350" s="15">
        <v>314.8</v>
      </c>
      <c r="J350" s="15">
        <v>278.39999999999998</v>
      </c>
      <c r="K350" s="2">
        <v>13</v>
      </c>
      <c r="L350" s="3">
        <v>1053515.6499999999</v>
      </c>
      <c r="M350" s="3">
        <f t="shared" si="112"/>
        <v>39506.839999999997</v>
      </c>
      <c r="N350" s="3">
        <f t="shared" si="113"/>
        <v>65844.73</v>
      </c>
      <c r="O350" s="3">
        <f t="shared" si="114"/>
        <v>26337.89</v>
      </c>
      <c r="P350" s="3">
        <f t="shared" si="115"/>
        <v>921826.19</v>
      </c>
      <c r="Q350" s="3">
        <f>L350/I350</f>
        <v>3346.6189644218548</v>
      </c>
      <c r="R350" s="3">
        <v>9454.09</v>
      </c>
      <c r="S350" s="23">
        <v>42369</v>
      </c>
      <c r="T350" s="182"/>
      <c r="U350" s="31"/>
      <c r="V350" s="31"/>
    </row>
    <row r="351" spans="1:22" s="13" customFormat="1" ht="27" hidden="1" customHeight="1" x14ac:dyDescent="0.25">
      <c r="A351" s="6">
        <v>299</v>
      </c>
      <c r="B351" s="9" t="s">
        <v>438</v>
      </c>
      <c r="C351" s="115">
        <v>1981</v>
      </c>
      <c r="D351" s="2">
        <v>0</v>
      </c>
      <c r="E351" s="2" t="s">
        <v>189</v>
      </c>
      <c r="F351" s="2">
        <v>2</v>
      </c>
      <c r="G351" s="2">
        <v>3</v>
      </c>
      <c r="H351" s="15">
        <v>840.5</v>
      </c>
      <c r="I351" s="15">
        <v>749.1</v>
      </c>
      <c r="J351" s="15">
        <v>693.8</v>
      </c>
      <c r="K351" s="2">
        <v>37</v>
      </c>
      <c r="L351" s="156">
        <v>550143.87</v>
      </c>
      <c r="M351" s="3">
        <v>20630.39</v>
      </c>
      <c r="N351" s="3">
        <f t="shared" si="113"/>
        <v>34383.99</v>
      </c>
      <c r="O351" s="3">
        <v>13753.59</v>
      </c>
      <c r="P351" s="3">
        <f t="shared" si="115"/>
        <v>481375.9</v>
      </c>
      <c r="Q351" s="3">
        <f>L351/I351</f>
        <v>734.40644773728468</v>
      </c>
      <c r="R351" s="3">
        <v>9454.09</v>
      </c>
      <c r="S351" s="23">
        <v>42369</v>
      </c>
      <c r="T351" s="182"/>
      <c r="U351" s="31"/>
      <c r="V351" s="31"/>
    </row>
    <row r="352" spans="1:22" s="76" customFormat="1" ht="26.25" hidden="1" customHeight="1" x14ac:dyDescent="0.25">
      <c r="A352" s="4"/>
      <c r="B352" s="227" t="s">
        <v>195</v>
      </c>
      <c r="C352" s="227"/>
      <c r="D352" s="4"/>
      <c r="E352" s="4"/>
      <c r="F352" s="4"/>
      <c r="G352" s="4"/>
      <c r="H352" s="4">
        <f t="shared" ref="H352:P352" si="116">ROUND(SUM(H348:H351),2)</f>
        <v>3320.6</v>
      </c>
      <c r="I352" s="4">
        <f t="shared" si="116"/>
        <v>2832.6</v>
      </c>
      <c r="J352" s="4">
        <f t="shared" si="116"/>
        <v>2205.8000000000002</v>
      </c>
      <c r="K352" s="28">
        <f t="shared" si="116"/>
        <v>157</v>
      </c>
      <c r="L352" s="4">
        <f t="shared" si="116"/>
        <v>9323051.1600000001</v>
      </c>
      <c r="M352" s="4">
        <f t="shared" si="116"/>
        <v>349614.42</v>
      </c>
      <c r="N352" s="4">
        <f t="shared" si="116"/>
        <v>582690.69999999995</v>
      </c>
      <c r="O352" s="4">
        <f t="shared" si="116"/>
        <v>233076.27</v>
      </c>
      <c r="P352" s="4">
        <f t="shared" si="116"/>
        <v>8157669.7699999996</v>
      </c>
      <c r="Q352" s="4">
        <f>L352/I352</f>
        <v>3291.3405210760434</v>
      </c>
      <c r="R352" s="4"/>
      <c r="S352" s="4"/>
      <c r="T352" s="182"/>
      <c r="U352" s="97"/>
      <c r="V352" s="97"/>
    </row>
    <row r="353" spans="1:22" s="84" customFormat="1" ht="24.75" hidden="1" customHeight="1" x14ac:dyDescent="0.25">
      <c r="A353" s="2"/>
      <c r="B353" s="204" t="s">
        <v>574</v>
      </c>
      <c r="C353" s="204"/>
      <c r="D353" s="2"/>
      <c r="E353" s="2"/>
      <c r="F353" s="2"/>
      <c r="G353" s="2"/>
      <c r="H353" s="2"/>
      <c r="I353" s="2"/>
      <c r="J353" s="2"/>
      <c r="K353" s="2"/>
      <c r="L353" s="3"/>
      <c r="M353" s="3"/>
      <c r="N353" s="3"/>
      <c r="O353" s="3"/>
      <c r="P353" s="3"/>
      <c r="Q353" s="3"/>
      <c r="R353" s="3"/>
      <c r="S353" s="2"/>
      <c r="T353" s="182"/>
      <c r="U353" s="98"/>
      <c r="V353" s="98"/>
    </row>
    <row r="354" spans="1:22" s="31" customFormat="1" ht="23.45" hidden="1" customHeight="1" x14ac:dyDescent="0.25">
      <c r="A354" s="2">
        <v>300</v>
      </c>
      <c r="B354" s="36" t="s">
        <v>201</v>
      </c>
      <c r="C354" s="115">
        <v>1967</v>
      </c>
      <c r="D354" s="2">
        <v>0</v>
      </c>
      <c r="E354" s="2" t="s">
        <v>127</v>
      </c>
      <c r="F354" s="2">
        <v>5</v>
      </c>
      <c r="G354" s="2">
        <v>3</v>
      </c>
      <c r="H354" s="2">
        <v>1968.4</v>
      </c>
      <c r="I354" s="2">
        <v>1584.4</v>
      </c>
      <c r="J354" s="2">
        <v>1092.8</v>
      </c>
      <c r="K354" s="2">
        <v>99</v>
      </c>
      <c r="L354" s="10">
        <v>4277616.68</v>
      </c>
      <c r="M354" s="3">
        <f>ROUND(L354*3.75%,2)</f>
        <v>160410.63</v>
      </c>
      <c r="N354" s="3">
        <f>ROUND(L354*6.25%,2)</f>
        <v>267351.03999999998</v>
      </c>
      <c r="O354" s="3">
        <f>ROUND((M354+N354)*0.25,2)</f>
        <v>106940.42</v>
      </c>
      <c r="P354" s="3">
        <f>ROUND(L354-(M354+N354+O354),2)</f>
        <v>3742914.59</v>
      </c>
      <c r="Q354" s="3">
        <f>L354/I354</f>
        <v>2699.8338045947989</v>
      </c>
      <c r="R354" s="3">
        <v>24736.34</v>
      </c>
      <c r="S354" s="23">
        <v>42369</v>
      </c>
      <c r="T354" s="182"/>
    </row>
    <row r="355" spans="1:22" s="31" customFormat="1" ht="23.45" hidden="1" customHeight="1" x14ac:dyDescent="0.25">
      <c r="A355" s="2">
        <v>301</v>
      </c>
      <c r="B355" s="36" t="s">
        <v>202</v>
      </c>
      <c r="C355" s="115">
        <v>1967</v>
      </c>
      <c r="D355" s="2">
        <v>0</v>
      </c>
      <c r="E355" s="2" t="s">
        <v>127</v>
      </c>
      <c r="F355" s="2">
        <v>5</v>
      </c>
      <c r="G355" s="2">
        <v>3</v>
      </c>
      <c r="H355" s="2">
        <v>1942.1</v>
      </c>
      <c r="I355" s="2">
        <v>1768.6</v>
      </c>
      <c r="J355" s="2">
        <v>1413</v>
      </c>
      <c r="K355" s="2">
        <v>93</v>
      </c>
      <c r="L355" s="10">
        <v>4346684.59</v>
      </c>
      <c r="M355" s="3">
        <f t="shared" ref="M355:M357" si="117">ROUND(L355*3.75%,2)</f>
        <v>163000.67000000001</v>
      </c>
      <c r="N355" s="3">
        <f t="shared" ref="N355:N357" si="118">ROUND(L355*6.25%,2)</f>
        <v>271667.78999999998</v>
      </c>
      <c r="O355" s="3">
        <f t="shared" ref="O355:O357" si="119">ROUND((M355+N355)*0.25,2)</f>
        <v>108667.12</v>
      </c>
      <c r="P355" s="3">
        <f t="shared" ref="P355:P357" si="120">ROUND(L355-(M355+N355+O355),2)</f>
        <v>3803349.01</v>
      </c>
      <c r="Q355" s="3">
        <f>L355/I355</f>
        <v>2457.6979475291191</v>
      </c>
      <c r="R355" s="3">
        <v>24736.34</v>
      </c>
      <c r="S355" s="23">
        <v>42369</v>
      </c>
      <c r="T355" s="182"/>
    </row>
    <row r="356" spans="1:22" s="31" customFormat="1" ht="23.45" hidden="1" customHeight="1" x14ac:dyDescent="0.25">
      <c r="A356" s="2">
        <v>302</v>
      </c>
      <c r="B356" s="36" t="s">
        <v>203</v>
      </c>
      <c r="C356" s="115">
        <v>1967</v>
      </c>
      <c r="D356" s="2">
        <v>0</v>
      </c>
      <c r="E356" s="2" t="s">
        <v>127</v>
      </c>
      <c r="F356" s="2">
        <v>5</v>
      </c>
      <c r="G356" s="2">
        <v>5</v>
      </c>
      <c r="H356" s="2">
        <v>4876.1000000000004</v>
      </c>
      <c r="I356" s="2">
        <v>4483.95</v>
      </c>
      <c r="J356" s="2">
        <v>3206.25</v>
      </c>
      <c r="K356" s="2">
        <v>247</v>
      </c>
      <c r="L356" s="10">
        <v>11773780.85</v>
      </c>
      <c r="M356" s="3">
        <f t="shared" si="117"/>
        <v>441516.78</v>
      </c>
      <c r="N356" s="3">
        <f t="shared" si="118"/>
        <v>735861.3</v>
      </c>
      <c r="O356" s="3">
        <f t="shared" si="119"/>
        <v>294344.52</v>
      </c>
      <c r="P356" s="3">
        <f t="shared" si="120"/>
        <v>10302058.25</v>
      </c>
      <c r="Q356" s="3">
        <f>L356/I356</f>
        <v>2625.7609585298678</v>
      </c>
      <c r="R356" s="3">
        <v>24736.34</v>
      </c>
      <c r="S356" s="23">
        <v>42369</v>
      </c>
      <c r="T356" s="182"/>
    </row>
    <row r="357" spans="1:22" s="31" customFormat="1" ht="23.45" hidden="1" customHeight="1" x14ac:dyDescent="0.25">
      <c r="A357" s="2">
        <v>303</v>
      </c>
      <c r="B357" s="36" t="s">
        <v>204</v>
      </c>
      <c r="C357" s="115">
        <v>1967</v>
      </c>
      <c r="D357" s="2">
        <v>0</v>
      </c>
      <c r="E357" s="2" t="s">
        <v>127</v>
      </c>
      <c r="F357" s="2">
        <v>5</v>
      </c>
      <c r="G357" s="2">
        <v>5</v>
      </c>
      <c r="H357" s="2">
        <v>1903.22</v>
      </c>
      <c r="I357" s="2">
        <v>1733.22</v>
      </c>
      <c r="J357" s="2">
        <v>1150.6199999999999</v>
      </c>
      <c r="K357" s="2">
        <v>100</v>
      </c>
      <c r="L357" s="10">
        <v>6195243.0800000001</v>
      </c>
      <c r="M357" s="3">
        <f t="shared" si="117"/>
        <v>232321.62</v>
      </c>
      <c r="N357" s="3">
        <f t="shared" si="118"/>
        <v>387202.69</v>
      </c>
      <c r="O357" s="3">
        <f t="shared" si="119"/>
        <v>154881.07999999999</v>
      </c>
      <c r="P357" s="3">
        <f t="shared" si="120"/>
        <v>5420837.6900000004</v>
      </c>
      <c r="Q357" s="3">
        <f>L357/I357</f>
        <v>3574.4124115807572</v>
      </c>
      <c r="R357" s="3">
        <v>24736.34</v>
      </c>
      <c r="S357" s="23">
        <v>42369</v>
      </c>
      <c r="T357" s="182"/>
    </row>
    <row r="358" spans="1:22" s="26" customFormat="1" ht="23.45" hidden="1" customHeight="1" x14ac:dyDescent="0.25">
      <c r="A358" s="195"/>
      <c r="B358" s="224" t="s">
        <v>205</v>
      </c>
      <c r="C358" s="224"/>
      <c r="D358" s="195"/>
      <c r="E358" s="195"/>
      <c r="F358" s="195"/>
      <c r="G358" s="195"/>
      <c r="H358" s="16">
        <f>SUM(H354:H357)</f>
        <v>10689.82</v>
      </c>
      <c r="I358" s="16">
        <f>SUM(I354:I357)</f>
        <v>9570.17</v>
      </c>
      <c r="J358" s="16">
        <f>SUM(J354:J357)</f>
        <v>6862.67</v>
      </c>
      <c r="K358" s="73">
        <f>SUM(K354:K357)</f>
        <v>539</v>
      </c>
      <c r="L358" s="16">
        <f>ROUND(SUM(L354:L357),2)</f>
        <v>26593325.199999999</v>
      </c>
      <c r="M358" s="16">
        <f>ROUND(SUM(M354:M357),2)</f>
        <v>997249.7</v>
      </c>
      <c r="N358" s="16">
        <f>ROUND(SUM(N354:N357),2)</f>
        <v>1662082.82</v>
      </c>
      <c r="O358" s="16">
        <f>ROUND(SUM(O354:O357),2)</f>
        <v>664833.14</v>
      </c>
      <c r="P358" s="16">
        <f>ROUND(SUM(P354:P357),2)</f>
        <v>23269159.539999999</v>
      </c>
      <c r="Q358" s="4">
        <f>L358/I358</f>
        <v>2778.7724982941786</v>
      </c>
      <c r="R358" s="194"/>
      <c r="S358" s="17"/>
      <c r="T358" s="182"/>
      <c r="U358" s="92"/>
      <c r="V358" s="92"/>
    </row>
    <row r="359" spans="1:22" s="119" customFormat="1" ht="18.75" customHeight="1" x14ac:dyDescent="0.25">
      <c r="A359" s="223" t="s">
        <v>210</v>
      </c>
      <c r="B359" s="223"/>
      <c r="C359" s="223"/>
      <c r="D359" s="223"/>
      <c r="E359" s="223"/>
      <c r="F359" s="223"/>
      <c r="G359" s="223"/>
      <c r="H359" s="223"/>
      <c r="I359" s="223"/>
      <c r="J359" s="223"/>
      <c r="K359" s="223"/>
      <c r="L359" s="223"/>
      <c r="M359" s="223"/>
      <c r="N359" s="223"/>
      <c r="O359" s="223"/>
      <c r="P359" s="223"/>
      <c r="Q359" s="223"/>
      <c r="R359" s="223"/>
      <c r="S359" s="223"/>
      <c r="T359" s="183"/>
    </row>
    <row r="360" spans="1:22" s="88" customFormat="1" ht="25.5" hidden="1" customHeight="1" x14ac:dyDescent="0.25">
      <c r="A360" s="195">
        <f>A723</f>
        <v>320</v>
      </c>
      <c r="B360" s="205" t="s">
        <v>439</v>
      </c>
      <c r="C360" s="211"/>
      <c r="D360" s="211"/>
      <c r="E360" s="206"/>
      <c r="F360" s="43"/>
      <c r="G360" s="43"/>
      <c r="H360" s="17">
        <f t="shared" ref="H360:P360" si="121">ROUND(SUM(H365+H372+H379+H398+H404+H417+H445+H457+H521+H529+H538+H543+H555+H565+H578+H623+H638+H650+H660+H702+H705+H724),2)</f>
        <v>1353300.06</v>
      </c>
      <c r="I360" s="17">
        <f t="shared" si="121"/>
        <v>1029392.46</v>
      </c>
      <c r="J360" s="17">
        <f t="shared" si="121"/>
        <v>846449.27</v>
      </c>
      <c r="K360" s="44">
        <f t="shared" si="121"/>
        <v>56604</v>
      </c>
      <c r="L360" s="17">
        <f t="shared" si="121"/>
        <v>1864279063.4000001</v>
      </c>
      <c r="M360" s="17">
        <f t="shared" si="121"/>
        <v>8015780.3899999997</v>
      </c>
      <c r="N360" s="17">
        <f t="shared" si="121"/>
        <v>39223149.259999998</v>
      </c>
      <c r="O360" s="17">
        <f t="shared" si="121"/>
        <v>11862688.060000001</v>
      </c>
      <c r="P360" s="17">
        <f t="shared" si="121"/>
        <v>1805177445.6900001</v>
      </c>
      <c r="Q360" s="194">
        <f>L360/I360</f>
        <v>1811.0479101430374</v>
      </c>
      <c r="R360" s="45"/>
      <c r="S360" s="43"/>
      <c r="T360" s="184"/>
    </row>
    <row r="361" spans="1:22" s="98" customFormat="1" ht="24.75" hidden="1" customHeight="1" x14ac:dyDescent="0.25">
      <c r="A361" s="2"/>
      <c r="B361" s="204" t="s">
        <v>78</v>
      </c>
      <c r="C361" s="204"/>
      <c r="D361" s="2"/>
      <c r="E361" s="2"/>
      <c r="F361" s="2"/>
      <c r="G361" s="2"/>
      <c r="H361" s="2"/>
      <c r="I361" s="2"/>
      <c r="J361" s="2"/>
      <c r="K361" s="2"/>
      <c r="L361" s="3"/>
      <c r="M361" s="3"/>
      <c r="N361" s="3"/>
      <c r="O361" s="3"/>
      <c r="P361" s="3"/>
      <c r="Q361" s="3"/>
      <c r="R361" s="3"/>
      <c r="S361" s="2"/>
      <c r="T361" s="179"/>
    </row>
    <row r="362" spans="1:22" s="187" customFormat="1" ht="24.95" hidden="1" customHeight="1" x14ac:dyDescent="0.25">
      <c r="A362" s="2">
        <v>1</v>
      </c>
      <c r="B362" s="9" t="s">
        <v>849</v>
      </c>
      <c r="C362" s="115">
        <v>1980</v>
      </c>
      <c r="D362" s="2">
        <v>0</v>
      </c>
      <c r="E362" s="2" t="s">
        <v>539</v>
      </c>
      <c r="F362" s="2">
        <v>5</v>
      </c>
      <c r="G362" s="2">
        <v>6</v>
      </c>
      <c r="H362" s="131">
        <v>4989.8</v>
      </c>
      <c r="I362" s="131">
        <v>4566</v>
      </c>
      <c r="J362" s="131">
        <v>2447.1</v>
      </c>
      <c r="K362" s="2">
        <v>209</v>
      </c>
      <c r="L362" s="3">
        <v>11155996.77</v>
      </c>
      <c r="M362" s="3">
        <v>418349.88</v>
      </c>
      <c r="N362" s="3">
        <v>697249.79</v>
      </c>
      <c r="O362" s="3">
        <v>278899.92</v>
      </c>
      <c r="P362" s="3">
        <f t="shared" ref="P362:P364" si="122">ROUND(L362-(M362+N362+O362),2)</f>
        <v>9761497.1799999997</v>
      </c>
      <c r="Q362" s="3">
        <f t="shared" ref="Q362:Q365" si="123">L362/I362</f>
        <v>2443.2756833114322</v>
      </c>
      <c r="R362" s="3">
        <v>24736.34</v>
      </c>
      <c r="S362" s="23">
        <v>42735</v>
      </c>
      <c r="T362" s="169"/>
    </row>
    <row r="363" spans="1:22" s="187" customFormat="1" ht="24.95" hidden="1" customHeight="1" x14ac:dyDescent="0.25">
      <c r="A363" s="2">
        <v>2</v>
      </c>
      <c r="B363" s="9" t="s">
        <v>850</v>
      </c>
      <c r="C363" s="115">
        <v>1981</v>
      </c>
      <c r="D363" s="2">
        <v>0</v>
      </c>
      <c r="E363" s="2" t="s">
        <v>539</v>
      </c>
      <c r="F363" s="2">
        <v>5</v>
      </c>
      <c r="G363" s="2">
        <v>4</v>
      </c>
      <c r="H363" s="131">
        <v>3530</v>
      </c>
      <c r="I363" s="131">
        <v>3214.3</v>
      </c>
      <c r="J363" s="131">
        <v>1911.9</v>
      </c>
      <c r="K363" s="2">
        <v>159</v>
      </c>
      <c r="L363" s="3">
        <v>10530875.26</v>
      </c>
      <c r="M363" s="3">
        <v>394907.83</v>
      </c>
      <c r="N363" s="3">
        <v>658179.71</v>
      </c>
      <c r="O363" s="3">
        <v>263271.88</v>
      </c>
      <c r="P363" s="3">
        <f t="shared" si="122"/>
        <v>9214515.8399999999</v>
      </c>
      <c r="Q363" s="3">
        <f t="shared" si="123"/>
        <v>3276.2577419655909</v>
      </c>
      <c r="R363" s="3">
        <v>24736.34</v>
      </c>
      <c r="S363" s="23">
        <v>42735</v>
      </c>
      <c r="T363" s="169"/>
    </row>
    <row r="364" spans="1:22" s="187" customFormat="1" ht="24.95" hidden="1" customHeight="1" x14ac:dyDescent="0.25">
      <c r="A364" s="2">
        <v>3</v>
      </c>
      <c r="B364" s="9" t="s">
        <v>851</v>
      </c>
      <c r="C364" s="157">
        <v>1988</v>
      </c>
      <c r="D364" s="2">
        <v>0</v>
      </c>
      <c r="E364" s="2" t="s">
        <v>539</v>
      </c>
      <c r="F364" s="2">
        <v>5</v>
      </c>
      <c r="G364" s="2">
        <v>6</v>
      </c>
      <c r="H364" s="131">
        <v>5143.1000000000004</v>
      </c>
      <c r="I364" s="131">
        <v>4597.1499999999996</v>
      </c>
      <c r="J364" s="131">
        <v>4274.1000000000004</v>
      </c>
      <c r="K364" s="2">
        <v>237</v>
      </c>
      <c r="L364" s="3">
        <v>16142772.139667999</v>
      </c>
      <c r="M364" s="3">
        <v>605353.96</v>
      </c>
      <c r="N364" s="3">
        <v>1008923.27</v>
      </c>
      <c r="O364" s="3">
        <v>403569.31</v>
      </c>
      <c r="P364" s="3">
        <f t="shared" si="122"/>
        <v>14124925.6</v>
      </c>
      <c r="Q364" s="3">
        <f t="shared" si="123"/>
        <v>3511.4738783089524</v>
      </c>
      <c r="R364" s="3">
        <v>24736.34</v>
      </c>
      <c r="S364" s="23">
        <v>42735</v>
      </c>
      <c r="T364" s="169"/>
    </row>
    <row r="365" spans="1:22" s="99" customFormat="1" ht="30" hidden="1" customHeight="1" x14ac:dyDescent="0.25">
      <c r="A365" s="195"/>
      <c r="B365" s="220" t="s">
        <v>192</v>
      </c>
      <c r="C365" s="221"/>
      <c r="D365" s="195"/>
      <c r="E365" s="195"/>
      <c r="F365" s="195"/>
      <c r="G365" s="195"/>
      <c r="H365" s="46">
        <f t="shared" ref="H365:K365" si="124">ROUND(SUM(H362:H364),2)</f>
        <v>13662.9</v>
      </c>
      <c r="I365" s="46">
        <f t="shared" si="124"/>
        <v>12377.45</v>
      </c>
      <c r="J365" s="46">
        <f t="shared" si="124"/>
        <v>8633.1</v>
      </c>
      <c r="K365" s="73">
        <f t="shared" si="124"/>
        <v>605</v>
      </c>
      <c r="L365" s="4">
        <f>ROUND(SUM(L362:L364),2)</f>
        <v>37829644.170000002</v>
      </c>
      <c r="M365" s="4">
        <f t="shared" ref="M365:P365" si="125">ROUND(SUM(M362:M364),2)</f>
        <v>1418611.67</v>
      </c>
      <c r="N365" s="4">
        <f t="shared" si="125"/>
        <v>2364352.77</v>
      </c>
      <c r="O365" s="4">
        <f t="shared" si="125"/>
        <v>945741.11</v>
      </c>
      <c r="P365" s="4">
        <f t="shared" si="125"/>
        <v>33100938.620000001</v>
      </c>
      <c r="Q365" s="4">
        <f t="shared" si="123"/>
        <v>3056.3358502761071</v>
      </c>
      <c r="R365" s="194"/>
      <c r="S365" s="58"/>
      <c r="T365" s="169"/>
    </row>
    <row r="366" spans="1:22" s="98" customFormat="1" ht="20.25" hidden="1" customHeight="1" x14ac:dyDescent="0.25">
      <c r="A366" s="2"/>
      <c r="B366" s="205" t="s">
        <v>79</v>
      </c>
      <c r="C366" s="206"/>
      <c r="D366" s="123"/>
      <c r="E366" s="2"/>
      <c r="F366" s="2"/>
      <c r="G366" s="2"/>
      <c r="H366" s="2"/>
      <c r="I366" s="2"/>
      <c r="J366" s="2"/>
      <c r="K366" s="2"/>
      <c r="L366" s="3"/>
      <c r="M366" s="3"/>
      <c r="N366" s="3"/>
      <c r="O366" s="3"/>
      <c r="P366" s="3"/>
      <c r="Q366" s="3"/>
      <c r="R366" s="3"/>
      <c r="S366" s="2"/>
      <c r="T366" s="169"/>
    </row>
    <row r="367" spans="1:22" s="95" customFormat="1" ht="23.45" hidden="1" customHeight="1" x14ac:dyDescent="0.25">
      <c r="A367" s="6">
        <v>4</v>
      </c>
      <c r="B367" s="25" t="s">
        <v>212</v>
      </c>
      <c r="C367" s="115">
        <v>1987</v>
      </c>
      <c r="D367" s="2">
        <v>0</v>
      </c>
      <c r="E367" s="2" t="s">
        <v>189</v>
      </c>
      <c r="F367" s="6">
        <v>2</v>
      </c>
      <c r="G367" s="6">
        <v>2</v>
      </c>
      <c r="H367" s="3">
        <v>1289.67</v>
      </c>
      <c r="I367" s="3">
        <v>1289.67</v>
      </c>
      <c r="J367" s="3">
        <v>1092.8699999999999</v>
      </c>
      <c r="K367" s="6">
        <v>55</v>
      </c>
      <c r="L367" s="3">
        <v>463262.04</v>
      </c>
      <c r="M367" s="3">
        <v>0</v>
      </c>
      <c r="N367" s="3">
        <v>0</v>
      </c>
      <c r="O367" s="3">
        <v>0</v>
      </c>
      <c r="P367" s="3">
        <f t="shared" ref="P367:P371" si="126">ROUND(L367-(M367+N367+O367),2)</f>
        <v>463262.04</v>
      </c>
      <c r="Q367" s="3">
        <f t="shared" ref="Q367:Q371" si="127">L367/I367</f>
        <v>359.20975133173602</v>
      </c>
      <c r="R367" s="3">
        <v>9454.09</v>
      </c>
      <c r="S367" s="23">
        <v>42735</v>
      </c>
      <c r="T367" s="169"/>
    </row>
    <row r="368" spans="1:22" s="95" customFormat="1" ht="23.45" hidden="1" customHeight="1" x14ac:dyDescent="0.25">
      <c r="A368" s="6">
        <v>5</v>
      </c>
      <c r="B368" s="25" t="s">
        <v>215</v>
      </c>
      <c r="C368" s="115">
        <v>1968</v>
      </c>
      <c r="D368" s="2">
        <v>0</v>
      </c>
      <c r="E368" s="2" t="s">
        <v>189</v>
      </c>
      <c r="F368" s="6">
        <v>2</v>
      </c>
      <c r="G368" s="6">
        <v>2</v>
      </c>
      <c r="H368" s="3">
        <v>538.4</v>
      </c>
      <c r="I368" s="3">
        <v>498.9</v>
      </c>
      <c r="J368" s="3">
        <v>361.4</v>
      </c>
      <c r="K368" s="6">
        <v>21</v>
      </c>
      <c r="L368" s="3">
        <v>875152.78</v>
      </c>
      <c r="M368" s="3">
        <v>0</v>
      </c>
      <c r="N368" s="3">
        <v>0</v>
      </c>
      <c r="O368" s="3">
        <v>0</v>
      </c>
      <c r="P368" s="3">
        <f t="shared" si="126"/>
        <v>875152.78</v>
      </c>
      <c r="Q368" s="3">
        <f t="shared" si="127"/>
        <v>1754.1647223892564</v>
      </c>
      <c r="R368" s="3">
        <v>9454.09</v>
      </c>
      <c r="S368" s="23">
        <v>42735</v>
      </c>
      <c r="T368" s="169"/>
    </row>
    <row r="369" spans="1:20" s="95" customFormat="1" ht="30" hidden="1" customHeight="1" x14ac:dyDescent="0.25">
      <c r="A369" s="6">
        <v>6</v>
      </c>
      <c r="B369" s="25" t="s">
        <v>219</v>
      </c>
      <c r="C369" s="115">
        <v>1974</v>
      </c>
      <c r="D369" s="2">
        <v>0</v>
      </c>
      <c r="E369" s="2" t="s">
        <v>189</v>
      </c>
      <c r="F369" s="6">
        <v>2</v>
      </c>
      <c r="G369" s="6">
        <v>2</v>
      </c>
      <c r="H369" s="3">
        <v>527</v>
      </c>
      <c r="I369" s="3">
        <v>494.77</v>
      </c>
      <c r="J369" s="3">
        <v>382.57</v>
      </c>
      <c r="K369" s="6">
        <v>27</v>
      </c>
      <c r="L369" s="3">
        <v>1766250.3</v>
      </c>
      <c r="M369" s="3">
        <v>0</v>
      </c>
      <c r="N369" s="3">
        <v>0</v>
      </c>
      <c r="O369" s="3">
        <v>0</v>
      </c>
      <c r="P369" s="3">
        <f t="shared" si="126"/>
        <v>1766250.3</v>
      </c>
      <c r="Q369" s="3">
        <f t="shared" si="127"/>
        <v>3569.8411383066882</v>
      </c>
      <c r="R369" s="3">
        <v>9454.09</v>
      </c>
      <c r="S369" s="23">
        <v>42735</v>
      </c>
      <c r="T369" s="169"/>
    </row>
    <row r="370" spans="1:20" s="95" customFormat="1" ht="23.45" hidden="1" customHeight="1" x14ac:dyDescent="0.25">
      <c r="A370" s="6">
        <v>7</v>
      </c>
      <c r="B370" s="25" t="s">
        <v>30</v>
      </c>
      <c r="C370" s="115">
        <v>1990</v>
      </c>
      <c r="D370" s="2">
        <v>0</v>
      </c>
      <c r="E370" s="2" t="s">
        <v>189</v>
      </c>
      <c r="F370" s="6">
        <v>2</v>
      </c>
      <c r="G370" s="6">
        <v>2</v>
      </c>
      <c r="H370" s="3">
        <v>539</v>
      </c>
      <c r="I370" s="3">
        <v>477.4</v>
      </c>
      <c r="J370" s="3">
        <v>193.9</v>
      </c>
      <c r="K370" s="6">
        <v>25</v>
      </c>
      <c r="L370" s="3">
        <v>247420.79999999999</v>
      </c>
      <c r="M370" s="3">
        <v>0</v>
      </c>
      <c r="N370" s="3">
        <f t="shared" ref="N370" si="128">ROUND(L370*10%,2)</f>
        <v>24742.080000000002</v>
      </c>
      <c r="O370" s="3">
        <f t="shared" ref="O370" si="129">ROUND(L370*2.5%,2)</f>
        <v>6185.52</v>
      </c>
      <c r="P370" s="3">
        <f t="shared" si="126"/>
        <v>216493.2</v>
      </c>
      <c r="Q370" s="3">
        <f t="shared" si="127"/>
        <v>518.26728110599083</v>
      </c>
      <c r="R370" s="3">
        <v>9454.09</v>
      </c>
      <c r="S370" s="23">
        <v>42735</v>
      </c>
      <c r="T370" s="169"/>
    </row>
    <row r="371" spans="1:20" s="95" customFormat="1" ht="23.45" hidden="1" customHeight="1" x14ac:dyDescent="0.25">
      <c r="A371" s="6">
        <v>8</v>
      </c>
      <c r="B371" s="9" t="s">
        <v>774</v>
      </c>
      <c r="C371" s="190">
        <v>2004</v>
      </c>
      <c r="D371" s="2">
        <v>0</v>
      </c>
      <c r="E371" s="2" t="s">
        <v>539</v>
      </c>
      <c r="F371" s="6">
        <v>3</v>
      </c>
      <c r="G371" s="6">
        <v>6</v>
      </c>
      <c r="H371" s="3">
        <v>5327.21</v>
      </c>
      <c r="I371" s="3">
        <v>4495.87</v>
      </c>
      <c r="J371" s="3">
        <v>3980.58</v>
      </c>
      <c r="K371" s="6">
        <v>150</v>
      </c>
      <c r="L371" s="3">
        <v>355505.68</v>
      </c>
      <c r="M371" s="3">
        <v>0</v>
      </c>
      <c r="N371" s="3">
        <v>0</v>
      </c>
      <c r="O371" s="3">
        <v>0</v>
      </c>
      <c r="P371" s="3">
        <f t="shared" si="126"/>
        <v>355505.68</v>
      </c>
      <c r="Q371" s="3">
        <f t="shared" si="127"/>
        <v>79.073834430266004</v>
      </c>
      <c r="R371" s="3">
        <v>24736.34</v>
      </c>
      <c r="S371" s="23">
        <v>42735</v>
      </c>
      <c r="T371" s="169"/>
    </row>
    <row r="372" spans="1:20" s="100" customFormat="1" ht="23.45" hidden="1" customHeight="1" x14ac:dyDescent="0.25">
      <c r="A372" s="4"/>
      <c r="B372" s="215" t="s">
        <v>221</v>
      </c>
      <c r="C372" s="215"/>
      <c r="D372" s="121"/>
      <c r="E372" s="4"/>
      <c r="F372" s="4"/>
      <c r="G372" s="4"/>
      <c r="H372" s="4">
        <f t="shared" ref="H372:P372" si="130">ROUND(SUM(H367:H371),2)</f>
        <v>8221.2800000000007</v>
      </c>
      <c r="I372" s="4">
        <f t="shared" si="130"/>
        <v>7256.61</v>
      </c>
      <c r="J372" s="4">
        <f t="shared" si="130"/>
        <v>6011.32</v>
      </c>
      <c r="K372" s="28">
        <f t="shared" si="130"/>
        <v>278</v>
      </c>
      <c r="L372" s="4">
        <f t="shared" si="130"/>
        <v>3707591.6</v>
      </c>
      <c r="M372" s="4">
        <f t="shared" si="130"/>
        <v>0</v>
      </c>
      <c r="N372" s="4">
        <f t="shared" si="130"/>
        <v>24742.080000000002</v>
      </c>
      <c r="O372" s="4">
        <f t="shared" si="130"/>
        <v>6185.52</v>
      </c>
      <c r="P372" s="4">
        <f t="shared" si="130"/>
        <v>3676664</v>
      </c>
      <c r="Q372" s="4">
        <f>L372/I372</f>
        <v>510.92612115023411</v>
      </c>
      <c r="R372" s="4"/>
      <c r="S372" s="4"/>
      <c r="T372" s="169"/>
    </row>
    <row r="373" spans="1:20" s="98" customFormat="1" ht="23.25" hidden="1" customHeight="1" x14ac:dyDescent="0.25">
      <c r="A373" s="2"/>
      <c r="B373" s="205" t="s">
        <v>199</v>
      </c>
      <c r="C373" s="206"/>
      <c r="D373" s="123"/>
      <c r="E373" s="2"/>
      <c r="F373" s="2"/>
      <c r="G373" s="2"/>
      <c r="H373" s="2"/>
      <c r="I373" s="2"/>
      <c r="J373" s="2"/>
      <c r="K373" s="2"/>
      <c r="L373" s="3"/>
      <c r="M373" s="3"/>
      <c r="N373" s="3"/>
      <c r="O373" s="3"/>
      <c r="P373" s="3"/>
      <c r="Q373" s="3"/>
      <c r="R373" s="3"/>
      <c r="S373" s="2"/>
      <c r="T373" s="169"/>
    </row>
    <row r="374" spans="1:20" s="31" customFormat="1" ht="24" hidden="1" x14ac:dyDescent="0.25">
      <c r="A374" s="2">
        <v>9</v>
      </c>
      <c r="B374" s="9" t="s">
        <v>222</v>
      </c>
      <c r="C374" s="115">
        <v>1969</v>
      </c>
      <c r="D374" s="2">
        <v>0</v>
      </c>
      <c r="E374" s="2" t="s">
        <v>189</v>
      </c>
      <c r="F374" s="29">
        <v>2</v>
      </c>
      <c r="G374" s="29">
        <v>1</v>
      </c>
      <c r="H374" s="30">
        <v>334.6</v>
      </c>
      <c r="I374" s="30">
        <v>334.6</v>
      </c>
      <c r="J374" s="30">
        <v>206.2</v>
      </c>
      <c r="K374" s="29">
        <v>14</v>
      </c>
      <c r="L374" s="158">
        <v>1111359.54</v>
      </c>
      <c r="M374" s="3">
        <v>0</v>
      </c>
      <c r="N374" s="3">
        <v>111135.96</v>
      </c>
      <c r="O374" s="3">
        <v>27783.99</v>
      </c>
      <c r="P374" s="3">
        <f>ROUND(L374-(M374+N374+O374),2)</f>
        <v>972439.59</v>
      </c>
      <c r="Q374" s="3">
        <f t="shared" ref="Q374:Q379" si="131">L374/I374</f>
        <v>3321.4570830842795</v>
      </c>
      <c r="R374" s="3">
        <v>9454.09</v>
      </c>
      <c r="S374" s="23">
        <v>42735</v>
      </c>
      <c r="T374" s="225"/>
    </row>
    <row r="375" spans="1:20" s="31" customFormat="1" ht="24" hidden="1" x14ac:dyDescent="0.25">
      <c r="A375" s="2">
        <v>10</v>
      </c>
      <c r="B375" s="9" t="s">
        <v>223</v>
      </c>
      <c r="C375" s="115">
        <v>1969</v>
      </c>
      <c r="D375" s="2">
        <v>0</v>
      </c>
      <c r="E375" s="2" t="s">
        <v>189</v>
      </c>
      <c r="F375" s="29">
        <v>2</v>
      </c>
      <c r="G375" s="29">
        <v>1</v>
      </c>
      <c r="H375" s="30">
        <v>352.8</v>
      </c>
      <c r="I375" s="30">
        <v>352.8</v>
      </c>
      <c r="J375" s="30">
        <v>134</v>
      </c>
      <c r="K375" s="29">
        <v>16</v>
      </c>
      <c r="L375" s="158">
        <v>665867.13</v>
      </c>
      <c r="M375" s="3">
        <v>0</v>
      </c>
      <c r="N375" s="3">
        <v>66586.720000000001</v>
      </c>
      <c r="O375" s="3">
        <v>16646.669999999998</v>
      </c>
      <c r="P375" s="3">
        <f t="shared" ref="P375:P378" si="132">ROUND(L375-(M375+N375+O375),2)</f>
        <v>582633.74</v>
      </c>
      <c r="Q375" s="3">
        <f t="shared" si="131"/>
        <v>1887.3784863945577</v>
      </c>
      <c r="R375" s="3">
        <v>9454.09</v>
      </c>
      <c r="S375" s="23">
        <v>42735</v>
      </c>
      <c r="T375" s="225"/>
    </row>
    <row r="376" spans="1:20" s="31" customFormat="1" ht="24" hidden="1" x14ac:dyDescent="0.25">
      <c r="A376" s="2">
        <v>11</v>
      </c>
      <c r="B376" s="9" t="s">
        <v>224</v>
      </c>
      <c r="C376" s="115">
        <v>1969</v>
      </c>
      <c r="D376" s="2">
        <v>0</v>
      </c>
      <c r="E376" s="2" t="s">
        <v>189</v>
      </c>
      <c r="F376" s="29">
        <v>2</v>
      </c>
      <c r="G376" s="29">
        <v>1</v>
      </c>
      <c r="H376" s="30">
        <v>353.2</v>
      </c>
      <c r="I376" s="30">
        <v>353.2</v>
      </c>
      <c r="J376" s="30">
        <v>117.6</v>
      </c>
      <c r="K376" s="29">
        <v>16</v>
      </c>
      <c r="L376" s="158">
        <v>635712.31000000006</v>
      </c>
      <c r="M376" s="3">
        <v>0</v>
      </c>
      <c r="N376" s="3">
        <v>63571.24</v>
      </c>
      <c r="O376" s="3">
        <v>15892.8</v>
      </c>
      <c r="P376" s="3">
        <f t="shared" si="132"/>
        <v>556248.27</v>
      </c>
      <c r="Q376" s="3">
        <f t="shared" si="131"/>
        <v>1799.8649773499435</v>
      </c>
      <c r="R376" s="3">
        <v>9454.09</v>
      </c>
      <c r="S376" s="23">
        <v>42735</v>
      </c>
      <c r="T376" s="225"/>
    </row>
    <row r="377" spans="1:20" s="31" customFormat="1" ht="24" hidden="1" x14ac:dyDescent="0.25">
      <c r="A377" s="2">
        <v>12</v>
      </c>
      <c r="B377" s="9" t="s">
        <v>226</v>
      </c>
      <c r="C377" s="115">
        <v>1970</v>
      </c>
      <c r="D377" s="2">
        <v>0</v>
      </c>
      <c r="E377" s="2" t="s">
        <v>189</v>
      </c>
      <c r="F377" s="29">
        <v>2</v>
      </c>
      <c r="G377" s="29">
        <v>1</v>
      </c>
      <c r="H377" s="30">
        <v>346.4</v>
      </c>
      <c r="I377" s="30">
        <v>346.4</v>
      </c>
      <c r="J377" s="30">
        <v>168.2</v>
      </c>
      <c r="K377" s="29">
        <v>12</v>
      </c>
      <c r="L377" s="158">
        <v>634219.53</v>
      </c>
      <c r="M377" s="3">
        <v>0</v>
      </c>
      <c r="N377" s="3">
        <v>63421.96</v>
      </c>
      <c r="O377" s="3">
        <v>15855.48</v>
      </c>
      <c r="P377" s="3">
        <f t="shared" si="132"/>
        <v>554942.09</v>
      </c>
      <c r="Q377" s="3">
        <f t="shared" si="131"/>
        <v>1830.887788683603</v>
      </c>
      <c r="R377" s="3">
        <v>9454.09</v>
      </c>
      <c r="S377" s="23">
        <v>42735</v>
      </c>
      <c r="T377" s="225"/>
    </row>
    <row r="378" spans="1:20" s="31" customFormat="1" ht="24" hidden="1" x14ac:dyDescent="0.25">
      <c r="A378" s="2">
        <v>13</v>
      </c>
      <c r="B378" s="9" t="s">
        <v>227</v>
      </c>
      <c r="C378" s="115">
        <v>1970</v>
      </c>
      <c r="D378" s="2">
        <v>0</v>
      </c>
      <c r="E378" s="2" t="s">
        <v>189</v>
      </c>
      <c r="F378" s="29">
        <v>2</v>
      </c>
      <c r="G378" s="29">
        <v>1</v>
      </c>
      <c r="H378" s="30">
        <v>347.8</v>
      </c>
      <c r="I378" s="30">
        <v>347.8</v>
      </c>
      <c r="J378" s="30">
        <v>170.3</v>
      </c>
      <c r="K378" s="29">
        <v>16</v>
      </c>
      <c r="L378" s="158">
        <v>1050655.29</v>
      </c>
      <c r="M378" s="3">
        <v>0</v>
      </c>
      <c r="N378" s="3">
        <v>105065.53</v>
      </c>
      <c r="O378" s="3">
        <v>26266.38</v>
      </c>
      <c r="P378" s="3">
        <f t="shared" si="132"/>
        <v>919323.38</v>
      </c>
      <c r="Q378" s="3">
        <f t="shared" si="131"/>
        <v>3020.8605232892469</v>
      </c>
      <c r="R378" s="3">
        <v>9454.09</v>
      </c>
      <c r="S378" s="23">
        <v>42735</v>
      </c>
      <c r="T378" s="225"/>
    </row>
    <row r="379" spans="1:20" s="92" customFormat="1" ht="48.75" hidden="1" customHeight="1" x14ac:dyDescent="0.25">
      <c r="A379" s="195"/>
      <c r="B379" s="210" t="s">
        <v>200</v>
      </c>
      <c r="C379" s="210"/>
      <c r="D379" s="122"/>
      <c r="E379" s="195"/>
      <c r="F379" s="59"/>
      <c r="G379" s="59"/>
      <c r="H379" s="18">
        <v>2408.1999999999998</v>
      </c>
      <c r="I379" s="18">
        <v>2408.1999999999998</v>
      </c>
      <c r="J379" s="18">
        <v>1010.4</v>
      </c>
      <c r="K379" s="60">
        <v>105</v>
      </c>
      <c r="L379" s="4">
        <f>ROUND(SUM(L374:L378),2)</f>
        <v>4097813.8</v>
      </c>
      <c r="M379" s="4">
        <f t="shared" ref="M379:P379" si="133">ROUND(SUM(M374:M378),2)</f>
        <v>0</v>
      </c>
      <c r="N379" s="4">
        <f t="shared" si="133"/>
        <v>409781.41</v>
      </c>
      <c r="O379" s="4">
        <f t="shared" si="133"/>
        <v>102445.32</v>
      </c>
      <c r="P379" s="4">
        <f t="shared" si="133"/>
        <v>3585587.07</v>
      </c>
      <c r="Q379" s="4">
        <f t="shared" si="131"/>
        <v>1701.6085873266341</v>
      </c>
      <c r="R379" s="37"/>
      <c r="S379" s="61"/>
      <c r="T379" s="169"/>
    </row>
    <row r="380" spans="1:20" s="98" customFormat="1" ht="26.25" hidden="1" customHeight="1" x14ac:dyDescent="0.25">
      <c r="A380" s="2"/>
      <c r="B380" s="204" t="s">
        <v>77</v>
      </c>
      <c r="C380" s="204"/>
      <c r="D380" s="2"/>
      <c r="E380" s="2"/>
      <c r="F380" s="2"/>
      <c r="G380" s="2"/>
      <c r="H380" s="2"/>
      <c r="I380" s="2"/>
      <c r="J380" s="2"/>
      <c r="K380" s="2"/>
      <c r="L380" s="3"/>
      <c r="M380" s="3"/>
      <c r="N380" s="3"/>
      <c r="O380" s="3"/>
      <c r="P380" s="3"/>
      <c r="Q380" s="3"/>
      <c r="R380" s="3"/>
      <c r="S380" s="2"/>
      <c r="T380" s="169"/>
    </row>
    <row r="381" spans="1:20" s="98" customFormat="1" ht="26.25" hidden="1" customHeight="1" x14ac:dyDescent="0.25">
      <c r="A381" s="2">
        <v>14</v>
      </c>
      <c r="B381" s="9" t="s">
        <v>755</v>
      </c>
      <c r="C381" s="115">
        <v>1988</v>
      </c>
      <c r="D381" s="2">
        <v>0</v>
      </c>
      <c r="E381" s="2" t="s">
        <v>416</v>
      </c>
      <c r="F381" s="2">
        <v>3</v>
      </c>
      <c r="G381" s="2">
        <v>2</v>
      </c>
      <c r="H381" s="2">
        <v>967.36</v>
      </c>
      <c r="I381" s="2">
        <v>886.9</v>
      </c>
      <c r="J381" s="2">
        <v>850</v>
      </c>
      <c r="K381" s="2">
        <v>53</v>
      </c>
      <c r="L381" s="3">
        <v>2903589.42</v>
      </c>
      <c r="M381" s="3">
        <v>108884.61</v>
      </c>
      <c r="N381" s="3">
        <v>181474.34</v>
      </c>
      <c r="O381" s="3">
        <v>72589.73</v>
      </c>
      <c r="P381" s="3">
        <f>ROUND(L381-(M381+N381+O381),2)</f>
        <v>2540640.7400000002</v>
      </c>
      <c r="Q381" s="3">
        <f t="shared" ref="Q381:Q398" si="134">L381/I381</f>
        <v>3273.8633667831773</v>
      </c>
      <c r="R381" s="3">
        <v>15577.35</v>
      </c>
      <c r="S381" s="23">
        <v>42735</v>
      </c>
      <c r="T381" s="169"/>
    </row>
    <row r="382" spans="1:20" s="98" customFormat="1" ht="26.25" hidden="1" customHeight="1" x14ac:dyDescent="0.25">
      <c r="A382" s="2">
        <v>15</v>
      </c>
      <c r="B382" s="9" t="s">
        <v>756</v>
      </c>
      <c r="C382" s="115">
        <v>1988</v>
      </c>
      <c r="D382" s="2">
        <v>0</v>
      </c>
      <c r="E382" s="2" t="s">
        <v>416</v>
      </c>
      <c r="F382" s="2">
        <v>3</v>
      </c>
      <c r="G382" s="2">
        <v>2</v>
      </c>
      <c r="H382" s="2">
        <v>969.63</v>
      </c>
      <c r="I382" s="2">
        <v>886.53</v>
      </c>
      <c r="J382" s="2">
        <v>886.53</v>
      </c>
      <c r="K382" s="2">
        <v>61</v>
      </c>
      <c r="L382" s="3">
        <v>2927910.3999999994</v>
      </c>
      <c r="M382" s="3">
        <f t="shared" ref="M382" si="135">ROUND(L382*3.75%,2)</f>
        <v>109796.64</v>
      </c>
      <c r="N382" s="3">
        <f t="shared" ref="N382" si="136">ROUND(L382*6.25%,2)</f>
        <v>182994.4</v>
      </c>
      <c r="O382" s="3">
        <f t="shared" ref="O382" si="137">ROUND(L382*2.5%,2)</f>
        <v>73197.759999999995</v>
      </c>
      <c r="P382" s="3">
        <f t="shared" ref="P382:P397" si="138">ROUND(L382-(M382+N382+O382),2)</f>
        <v>2561921.6</v>
      </c>
      <c r="Q382" s="3">
        <f t="shared" si="134"/>
        <v>3302.6636436443205</v>
      </c>
      <c r="R382" s="3">
        <v>15577.35</v>
      </c>
      <c r="S382" s="23">
        <v>42735</v>
      </c>
      <c r="T382" s="169"/>
    </row>
    <row r="383" spans="1:20" s="187" customFormat="1" ht="23.45" hidden="1" customHeight="1" x14ac:dyDescent="0.25">
      <c r="A383" s="2">
        <v>16</v>
      </c>
      <c r="B383" s="9" t="s">
        <v>232</v>
      </c>
      <c r="C383" s="115">
        <v>1983</v>
      </c>
      <c r="D383" s="2">
        <v>0</v>
      </c>
      <c r="E383" s="2" t="s">
        <v>416</v>
      </c>
      <c r="F383" s="2">
        <v>5</v>
      </c>
      <c r="G383" s="2">
        <v>5</v>
      </c>
      <c r="H383" s="1">
        <v>3835.1</v>
      </c>
      <c r="I383" s="1">
        <v>3360.8</v>
      </c>
      <c r="J383" s="1">
        <v>3191</v>
      </c>
      <c r="K383" s="2">
        <v>216</v>
      </c>
      <c r="L383" s="3">
        <v>6262091.2600000007</v>
      </c>
      <c r="M383" s="3">
        <v>234828.42</v>
      </c>
      <c r="N383" s="3">
        <v>391380.71</v>
      </c>
      <c r="O383" s="3">
        <v>156552.28</v>
      </c>
      <c r="P383" s="3">
        <f>ROUND(L383-(M383+N383+O383),2)</f>
        <v>5479329.8499999996</v>
      </c>
      <c r="Q383" s="3">
        <f t="shared" si="134"/>
        <v>1863.2740002380388</v>
      </c>
      <c r="R383" s="3">
        <v>15577.35</v>
      </c>
      <c r="S383" s="23">
        <v>42735</v>
      </c>
      <c r="T383" s="182"/>
    </row>
    <row r="384" spans="1:20" s="187" customFormat="1" ht="23.45" hidden="1" customHeight="1" x14ac:dyDescent="0.25">
      <c r="A384" s="2">
        <v>17</v>
      </c>
      <c r="B384" s="9" t="s">
        <v>234</v>
      </c>
      <c r="C384" s="115">
        <v>1983</v>
      </c>
      <c r="D384" s="2">
        <v>0</v>
      </c>
      <c r="E384" s="2" t="s">
        <v>416</v>
      </c>
      <c r="F384" s="2">
        <v>5</v>
      </c>
      <c r="G384" s="2">
        <v>5</v>
      </c>
      <c r="H384" s="1">
        <v>3889</v>
      </c>
      <c r="I384" s="1">
        <v>3406.3</v>
      </c>
      <c r="J384" s="1">
        <v>3189.1</v>
      </c>
      <c r="K384" s="2">
        <v>197</v>
      </c>
      <c r="L384" s="3">
        <v>3138552.1999999997</v>
      </c>
      <c r="M384" s="3">
        <v>117695.7</v>
      </c>
      <c r="N384" s="3">
        <v>196159.52</v>
      </c>
      <c r="O384" s="3">
        <v>78463.8</v>
      </c>
      <c r="P384" s="3">
        <f t="shared" si="138"/>
        <v>2746233.18</v>
      </c>
      <c r="Q384" s="3">
        <f t="shared" si="134"/>
        <v>921.39629510025532</v>
      </c>
      <c r="R384" s="3">
        <v>15577.35</v>
      </c>
      <c r="S384" s="23">
        <v>42735</v>
      </c>
      <c r="T384" s="182"/>
    </row>
    <row r="385" spans="1:20" s="187" customFormat="1" ht="23.45" hidden="1" customHeight="1" x14ac:dyDescent="0.25">
      <c r="A385" s="2">
        <v>18</v>
      </c>
      <c r="B385" s="9" t="s">
        <v>235</v>
      </c>
      <c r="C385" s="115">
        <v>1983</v>
      </c>
      <c r="D385" s="2">
        <v>0</v>
      </c>
      <c r="E385" s="2" t="s">
        <v>416</v>
      </c>
      <c r="F385" s="2">
        <v>5</v>
      </c>
      <c r="G385" s="2">
        <v>5</v>
      </c>
      <c r="H385" s="1">
        <v>3874.6</v>
      </c>
      <c r="I385" s="1">
        <v>3399.1</v>
      </c>
      <c r="J385" s="1">
        <v>3064.7</v>
      </c>
      <c r="K385" s="2">
        <v>217</v>
      </c>
      <c r="L385" s="3">
        <v>2616561.06</v>
      </c>
      <c r="M385" s="3">
        <v>98121.04</v>
      </c>
      <c r="N385" s="3">
        <v>163535.07</v>
      </c>
      <c r="O385" s="3">
        <v>65414.03</v>
      </c>
      <c r="P385" s="3">
        <f t="shared" si="138"/>
        <v>2289490.92</v>
      </c>
      <c r="Q385" s="3">
        <f t="shared" si="134"/>
        <v>769.78054779206263</v>
      </c>
      <c r="R385" s="3">
        <v>15577.35</v>
      </c>
      <c r="S385" s="23">
        <v>42735</v>
      </c>
      <c r="T385" s="169"/>
    </row>
    <row r="386" spans="1:20" s="187" customFormat="1" ht="23.45" hidden="1" customHeight="1" x14ac:dyDescent="0.25">
      <c r="A386" s="2">
        <v>19</v>
      </c>
      <c r="B386" s="9" t="s">
        <v>236</v>
      </c>
      <c r="C386" s="115">
        <v>1983</v>
      </c>
      <c r="D386" s="2">
        <v>0</v>
      </c>
      <c r="E386" s="2" t="s">
        <v>416</v>
      </c>
      <c r="F386" s="2">
        <v>5</v>
      </c>
      <c r="G386" s="2">
        <v>5</v>
      </c>
      <c r="H386" s="1">
        <v>3823.2</v>
      </c>
      <c r="I386" s="1">
        <v>3343.1</v>
      </c>
      <c r="J386" s="1">
        <v>3195.7</v>
      </c>
      <c r="K386" s="2">
        <v>221</v>
      </c>
      <c r="L386" s="3">
        <v>2586977.15</v>
      </c>
      <c r="M386" s="3">
        <v>97011.63</v>
      </c>
      <c r="N386" s="3">
        <v>161686.06</v>
      </c>
      <c r="O386" s="3">
        <v>64674.43</v>
      </c>
      <c r="P386" s="3">
        <f t="shared" si="138"/>
        <v>2263605.0299999998</v>
      </c>
      <c r="Q386" s="3">
        <f t="shared" si="134"/>
        <v>773.82583530256352</v>
      </c>
      <c r="R386" s="3">
        <v>15577.35</v>
      </c>
      <c r="S386" s="23">
        <v>42735</v>
      </c>
      <c r="T386" s="169"/>
    </row>
    <row r="387" spans="1:20" s="187" customFormat="1" ht="23.45" hidden="1" customHeight="1" x14ac:dyDescent="0.25">
      <c r="A387" s="2">
        <v>20</v>
      </c>
      <c r="B387" s="9" t="s">
        <v>237</v>
      </c>
      <c r="C387" s="115">
        <v>1983</v>
      </c>
      <c r="D387" s="2">
        <v>0</v>
      </c>
      <c r="E387" s="2" t="s">
        <v>416</v>
      </c>
      <c r="F387" s="2">
        <v>5</v>
      </c>
      <c r="G387" s="2">
        <v>5</v>
      </c>
      <c r="H387" s="1">
        <v>3820.5</v>
      </c>
      <c r="I387" s="1">
        <v>3350.2</v>
      </c>
      <c r="J387" s="1">
        <v>3215.6</v>
      </c>
      <c r="K387" s="2">
        <v>228</v>
      </c>
      <c r="L387" s="3">
        <v>7040603.9800000004</v>
      </c>
      <c r="M387" s="3">
        <v>264022.64</v>
      </c>
      <c r="N387" s="3">
        <v>440037.75</v>
      </c>
      <c r="O387" s="3">
        <v>176015.1</v>
      </c>
      <c r="P387" s="3">
        <f t="shared" si="138"/>
        <v>6160528.4900000002</v>
      </c>
      <c r="Q387" s="3">
        <f t="shared" si="134"/>
        <v>2101.5473643364576</v>
      </c>
      <c r="R387" s="3">
        <v>15577.35</v>
      </c>
      <c r="S387" s="23">
        <v>42735</v>
      </c>
      <c r="T387" s="169"/>
    </row>
    <row r="388" spans="1:20" s="187" customFormat="1" ht="23.45" hidden="1" customHeight="1" x14ac:dyDescent="0.25">
      <c r="A388" s="2">
        <v>21</v>
      </c>
      <c r="B388" s="9" t="s">
        <v>238</v>
      </c>
      <c r="C388" s="115">
        <v>1983</v>
      </c>
      <c r="D388" s="2">
        <v>0</v>
      </c>
      <c r="E388" s="2" t="s">
        <v>416</v>
      </c>
      <c r="F388" s="2">
        <v>5</v>
      </c>
      <c r="G388" s="2">
        <v>5</v>
      </c>
      <c r="H388" s="1">
        <v>3831.2</v>
      </c>
      <c r="I388" s="1">
        <v>3344.6</v>
      </c>
      <c r="J388" s="1">
        <v>3295.6</v>
      </c>
      <c r="K388" s="2">
        <v>219</v>
      </c>
      <c r="L388" s="3">
        <v>5808777.1299999999</v>
      </c>
      <c r="M388" s="3">
        <v>217829.14</v>
      </c>
      <c r="N388" s="3">
        <v>363048.57</v>
      </c>
      <c r="O388" s="3">
        <v>145219.44</v>
      </c>
      <c r="P388" s="3">
        <f t="shared" si="138"/>
        <v>5082679.9800000004</v>
      </c>
      <c r="Q388" s="3">
        <f t="shared" si="134"/>
        <v>1736.7628804640317</v>
      </c>
      <c r="R388" s="3">
        <v>15577.35</v>
      </c>
      <c r="S388" s="23">
        <v>42735</v>
      </c>
      <c r="T388" s="169"/>
    </row>
    <row r="389" spans="1:20" s="187" customFormat="1" ht="23.45" hidden="1" customHeight="1" x14ac:dyDescent="0.25">
      <c r="A389" s="2">
        <v>22</v>
      </c>
      <c r="B389" s="9" t="s">
        <v>239</v>
      </c>
      <c r="C389" s="115">
        <v>1983</v>
      </c>
      <c r="D389" s="2">
        <v>0</v>
      </c>
      <c r="E389" s="2" t="s">
        <v>416</v>
      </c>
      <c r="F389" s="2">
        <v>9</v>
      </c>
      <c r="G389" s="2">
        <v>5</v>
      </c>
      <c r="H389" s="1">
        <v>10827.2</v>
      </c>
      <c r="I389" s="1">
        <v>9711.7000000000007</v>
      </c>
      <c r="J389" s="1">
        <v>9291.4</v>
      </c>
      <c r="K389" s="2">
        <v>510</v>
      </c>
      <c r="L389" s="3">
        <v>5267355.53</v>
      </c>
      <c r="M389" s="3">
        <v>197525.83</v>
      </c>
      <c r="N389" s="3">
        <v>329209.73</v>
      </c>
      <c r="O389" s="3">
        <v>131683.89000000001</v>
      </c>
      <c r="P389" s="3">
        <f t="shared" si="138"/>
        <v>4608936.08</v>
      </c>
      <c r="Q389" s="3">
        <f t="shared" si="134"/>
        <v>542.37214184952165</v>
      </c>
      <c r="R389" s="3">
        <v>18606.45</v>
      </c>
      <c r="S389" s="23">
        <v>42735</v>
      </c>
      <c r="T389" s="169"/>
    </row>
    <row r="390" spans="1:20" s="187" customFormat="1" ht="23.45" hidden="1" customHeight="1" x14ac:dyDescent="0.25">
      <c r="A390" s="2">
        <v>23</v>
      </c>
      <c r="B390" s="9" t="s">
        <v>240</v>
      </c>
      <c r="C390" s="115">
        <v>1983</v>
      </c>
      <c r="D390" s="2">
        <v>0</v>
      </c>
      <c r="E390" s="2" t="s">
        <v>416</v>
      </c>
      <c r="F390" s="2">
        <v>5</v>
      </c>
      <c r="G390" s="2">
        <v>4</v>
      </c>
      <c r="H390" s="1">
        <v>3750.8</v>
      </c>
      <c r="I390" s="1">
        <v>3318.3</v>
      </c>
      <c r="J390" s="1">
        <v>3252</v>
      </c>
      <c r="K390" s="2">
        <v>192</v>
      </c>
      <c r="L390" s="3">
        <v>5498331.4299999997</v>
      </c>
      <c r="M390" s="3">
        <v>206187.42</v>
      </c>
      <c r="N390" s="3">
        <v>343645.72</v>
      </c>
      <c r="O390" s="3">
        <v>137458.29</v>
      </c>
      <c r="P390" s="3">
        <f t="shared" si="138"/>
        <v>4811040</v>
      </c>
      <c r="Q390" s="3">
        <f t="shared" si="134"/>
        <v>1656.9723744085825</v>
      </c>
      <c r="R390" s="3">
        <v>15577.35</v>
      </c>
      <c r="S390" s="23">
        <v>42735</v>
      </c>
      <c r="T390" s="169"/>
    </row>
    <row r="391" spans="1:20" s="187" customFormat="1" ht="23.45" hidden="1" customHeight="1" x14ac:dyDescent="0.25">
      <c r="A391" s="2">
        <v>24</v>
      </c>
      <c r="B391" s="9" t="s">
        <v>241</v>
      </c>
      <c r="C391" s="115">
        <v>1983</v>
      </c>
      <c r="D391" s="2">
        <v>0</v>
      </c>
      <c r="E391" s="2" t="s">
        <v>416</v>
      </c>
      <c r="F391" s="2">
        <v>5</v>
      </c>
      <c r="G391" s="2">
        <v>4</v>
      </c>
      <c r="H391" s="1">
        <v>3783.7</v>
      </c>
      <c r="I391" s="1">
        <v>3349.6</v>
      </c>
      <c r="J391" s="1">
        <v>3283.8</v>
      </c>
      <c r="K391" s="2">
        <v>205</v>
      </c>
      <c r="L391" s="3">
        <v>5639394.4199999999</v>
      </c>
      <c r="M391" s="3">
        <v>211477.31</v>
      </c>
      <c r="N391" s="3">
        <v>352462.16</v>
      </c>
      <c r="O391" s="3">
        <v>140984.85999999999</v>
      </c>
      <c r="P391" s="3">
        <f t="shared" si="138"/>
        <v>4934470.09</v>
      </c>
      <c r="Q391" s="3">
        <f t="shared" si="134"/>
        <v>1683.6023465488418</v>
      </c>
      <c r="R391" s="3">
        <v>15577.35</v>
      </c>
      <c r="S391" s="23">
        <v>42735</v>
      </c>
      <c r="T391" s="169"/>
    </row>
    <row r="392" spans="1:20" s="187" customFormat="1" ht="23.45" hidden="1" customHeight="1" x14ac:dyDescent="0.25">
      <c r="A392" s="2">
        <v>25</v>
      </c>
      <c r="B392" s="9" t="s">
        <v>242</v>
      </c>
      <c r="C392" s="115">
        <v>1983</v>
      </c>
      <c r="D392" s="2">
        <v>0</v>
      </c>
      <c r="E392" s="2" t="s">
        <v>416</v>
      </c>
      <c r="F392" s="2">
        <v>5</v>
      </c>
      <c r="G392" s="2">
        <v>4</v>
      </c>
      <c r="H392" s="1">
        <v>3770.6</v>
      </c>
      <c r="I392" s="1">
        <v>3338.2</v>
      </c>
      <c r="J392" s="1">
        <v>2452</v>
      </c>
      <c r="K392" s="2">
        <v>155</v>
      </c>
      <c r="L392" s="3">
        <v>5601551.1900000004</v>
      </c>
      <c r="M392" s="3">
        <v>210058.16</v>
      </c>
      <c r="N392" s="3">
        <v>350096.96</v>
      </c>
      <c r="O392" s="3">
        <v>140038.79</v>
      </c>
      <c r="P392" s="3">
        <f t="shared" si="138"/>
        <v>4901357.28</v>
      </c>
      <c r="Q392" s="3">
        <f t="shared" si="134"/>
        <v>1678.015454436523</v>
      </c>
      <c r="R392" s="3">
        <v>15577.35</v>
      </c>
      <c r="S392" s="23">
        <v>42735</v>
      </c>
      <c r="T392" s="169"/>
    </row>
    <row r="393" spans="1:20" s="187" customFormat="1" ht="23.45" hidden="1" customHeight="1" x14ac:dyDescent="0.25">
      <c r="A393" s="2">
        <v>26</v>
      </c>
      <c r="B393" s="9" t="s">
        <v>243</v>
      </c>
      <c r="C393" s="115">
        <v>1983</v>
      </c>
      <c r="D393" s="2">
        <v>0</v>
      </c>
      <c r="E393" s="2" t="s">
        <v>416</v>
      </c>
      <c r="F393" s="2">
        <v>5</v>
      </c>
      <c r="G393" s="2">
        <v>4</v>
      </c>
      <c r="H393" s="1">
        <v>3810</v>
      </c>
      <c r="I393" s="1">
        <v>3375.8</v>
      </c>
      <c r="J393" s="1">
        <v>3375.8</v>
      </c>
      <c r="K393" s="2">
        <v>172</v>
      </c>
      <c r="L393" s="3">
        <v>806460.52</v>
      </c>
      <c r="M393" s="3">
        <v>30242.26</v>
      </c>
      <c r="N393" s="3">
        <v>50403.79</v>
      </c>
      <c r="O393" s="3">
        <v>20161.52</v>
      </c>
      <c r="P393" s="3">
        <f t="shared" si="138"/>
        <v>705652.95</v>
      </c>
      <c r="Q393" s="3">
        <f t="shared" si="134"/>
        <v>238.89463830795663</v>
      </c>
      <c r="R393" s="3">
        <v>15577.35</v>
      </c>
      <c r="S393" s="23">
        <v>42735</v>
      </c>
      <c r="T393" s="169"/>
    </row>
    <row r="394" spans="1:20" s="187" customFormat="1" ht="23.45" hidden="1" customHeight="1" x14ac:dyDescent="0.25">
      <c r="A394" s="2">
        <v>27</v>
      </c>
      <c r="B394" s="9" t="s">
        <v>754</v>
      </c>
      <c r="C394" s="115">
        <v>1995</v>
      </c>
      <c r="D394" s="2">
        <v>0</v>
      </c>
      <c r="E394" s="2" t="s">
        <v>416</v>
      </c>
      <c r="F394" s="2">
        <v>3</v>
      </c>
      <c r="G394" s="2">
        <v>2</v>
      </c>
      <c r="H394" s="1">
        <v>897.87</v>
      </c>
      <c r="I394" s="1">
        <v>897.87</v>
      </c>
      <c r="J394" s="1">
        <v>897.87</v>
      </c>
      <c r="K394" s="2">
        <v>49</v>
      </c>
      <c r="L394" s="3">
        <v>1013631.44</v>
      </c>
      <c r="M394" s="3">
        <v>38011.18</v>
      </c>
      <c r="N394" s="3">
        <v>63351.97</v>
      </c>
      <c r="O394" s="3">
        <v>25340.78</v>
      </c>
      <c r="P394" s="3">
        <f t="shared" si="138"/>
        <v>886927.51</v>
      </c>
      <c r="Q394" s="3">
        <f t="shared" si="134"/>
        <v>1128.928954080212</v>
      </c>
      <c r="R394" s="3">
        <v>15577.35</v>
      </c>
      <c r="S394" s="23">
        <v>42735</v>
      </c>
      <c r="T394" s="169"/>
    </row>
    <row r="395" spans="1:20" s="187" customFormat="1" ht="23.45" hidden="1" customHeight="1" x14ac:dyDescent="0.25">
      <c r="A395" s="2">
        <v>28</v>
      </c>
      <c r="B395" s="9" t="s">
        <v>250</v>
      </c>
      <c r="C395" s="115">
        <v>1983</v>
      </c>
      <c r="D395" s="2">
        <v>0</v>
      </c>
      <c r="E395" s="2" t="s">
        <v>416</v>
      </c>
      <c r="F395" s="2">
        <v>5</v>
      </c>
      <c r="G395" s="2">
        <v>4</v>
      </c>
      <c r="H395" s="1">
        <v>3768.3</v>
      </c>
      <c r="I395" s="1">
        <v>3334.4</v>
      </c>
      <c r="J395" s="1">
        <v>3160.5</v>
      </c>
      <c r="K395" s="2">
        <v>178</v>
      </c>
      <c r="L395" s="3">
        <v>5366701.76</v>
      </c>
      <c r="M395" s="3">
        <v>201251.32</v>
      </c>
      <c r="N395" s="3">
        <v>335418.84999999998</v>
      </c>
      <c r="O395" s="3">
        <v>134167.53</v>
      </c>
      <c r="P395" s="3">
        <f t="shared" si="138"/>
        <v>4695864.0599999996</v>
      </c>
      <c r="Q395" s="3">
        <f t="shared" si="134"/>
        <v>1609.4954894433781</v>
      </c>
      <c r="R395" s="3">
        <v>15577.35</v>
      </c>
      <c r="S395" s="23">
        <v>42735</v>
      </c>
      <c r="T395" s="169"/>
    </row>
    <row r="396" spans="1:20" s="187" customFormat="1" ht="23.45" hidden="1" customHeight="1" x14ac:dyDescent="0.25">
      <c r="A396" s="2">
        <v>29</v>
      </c>
      <c r="B396" s="9" t="s">
        <v>251</v>
      </c>
      <c r="C396" s="115">
        <v>1983</v>
      </c>
      <c r="D396" s="2">
        <v>0</v>
      </c>
      <c r="E396" s="2" t="s">
        <v>416</v>
      </c>
      <c r="F396" s="2">
        <v>5</v>
      </c>
      <c r="G396" s="2">
        <v>4</v>
      </c>
      <c r="H396" s="1">
        <v>3777.8</v>
      </c>
      <c r="I396" s="1">
        <v>3345</v>
      </c>
      <c r="J396" s="1">
        <v>3311.4</v>
      </c>
      <c r="K396" s="2">
        <v>198</v>
      </c>
      <c r="L396" s="3">
        <v>5638332.1100000003</v>
      </c>
      <c r="M396" s="3">
        <v>211437.44</v>
      </c>
      <c r="N396" s="3">
        <v>352395.76</v>
      </c>
      <c r="O396" s="3">
        <v>140958.32</v>
      </c>
      <c r="P396" s="3">
        <f t="shared" si="138"/>
        <v>4933540.59</v>
      </c>
      <c r="Q396" s="3">
        <f t="shared" si="134"/>
        <v>1685.6000328849029</v>
      </c>
      <c r="R396" s="3">
        <v>15577.35</v>
      </c>
      <c r="S396" s="23">
        <v>42735</v>
      </c>
      <c r="T396" s="169"/>
    </row>
    <row r="397" spans="1:20" s="187" customFormat="1" ht="23.45" hidden="1" customHeight="1" x14ac:dyDescent="0.25">
      <c r="A397" s="2">
        <v>30</v>
      </c>
      <c r="B397" s="9" t="s">
        <v>252</v>
      </c>
      <c r="C397" s="115">
        <v>1983</v>
      </c>
      <c r="D397" s="2">
        <v>0</v>
      </c>
      <c r="E397" s="2" t="s">
        <v>416</v>
      </c>
      <c r="F397" s="2">
        <v>5</v>
      </c>
      <c r="G397" s="2">
        <v>4</v>
      </c>
      <c r="H397" s="1">
        <v>3772.8</v>
      </c>
      <c r="I397" s="1">
        <v>3337</v>
      </c>
      <c r="J397" s="1">
        <v>3303.6</v>
      </c>
      <c r="K397" s="2">
        <v>201</v>
      </c>
      <c r="L397" s="3">
        <v>1387480.7216</v>
      </c>
      <c r="M397" s="3">
        <v>50268.31</v>
      </c>
      <c r="N397" s="3">
        <v>83780.53</v>
      </c>
      <c r="O397" s="3">
        <v>33512.22</v>
      </c>
      <c r="P397" s="3">
        <f t="shared" si="138"/>
        <v>1219919.6599999999</v>
      </c>
      <c r="Q397" s="3">
        <f t="shared" si="134"/>
        <v>415.78685094396167</v>
      </c>
      <c r="R397" s="3">
        <v>15577.35</v>
      </c>
      <c r="S397" s="23">
        <v>42735</v>
      </c>
      <c r="T397" s="169"/>
    </row>
    <row r="398" spans="1:20" s="97" customFormat="1" ht="23.45" hidden="1" customHeight="1" x14ac:dyDescent="0.25">
      <c r="A398" s="27"/>
      <c r="B398" s="212" t="s">
        <v>253</v>
      </c>
      <c r="C398" s="214"/>
      <c r="D398" s="27"/>
      <c r="E398" s="27"/>
      <c r="F398" s="27"/>
      <c r="G398" s="27"/>
      <c r="H398" s="12">
        <f t="shared" ref="H398:K398" si="139">ROUND(SUM(H381:H397),2)</f>
        <v>63169.66</v>
      </c>
      <c r="I398" s="12">
        <f t="shared" si="139"/>
        <v>55985.4</v>
      </c>
      <c r="J398" s="12">
        <f t="shared" si="139"/>
        <v>53216.6</v>
      </c>
      <c r="K398" s="50">
        <f t="shared" si="139"/>
        <v>3272</v>
      </c>
      <c r="L398" s="4">
        <f>ROUND(SUM(L381:L397),2)</f>
        <v>69504301.719999999</v>
      </c>
      <c r="M398" s="4">
        <f t="shared" ref="M398:P398" si="140">ROUND(SUM(M381:M397),2)</f>
        <v>2604649.0499999998</v>
      </c>
      <c r="N398" s="4">
        <f t="shared" si="140"/>
        <v>4341081.8899999997</v>
      </c>
      <c r="O398" s="4">
        <f t="shared" si="140"/>
        <v>1736432.77</v>
      </c>
      <c r="P398" s="4">
        <f t="shared" si="140"/>
        <v>60822138.009999998</v>
      </c>
      <c r="Q398" s="4">
        <f t="shared" si="134"/>
        <v>1241.4719144634137</v>
      </c>
      <c r="R398" s="4"/>
      <c r="S398" s="48"/>
      <c r="T398" s="169"/>
    </row>
    <row r="399" spans="1:20" s="97" customFormat="1" ht="23.45" hidden="1" customHeight="1" x14ac:dyDescent="0.25">
      <c r="A399" s="27"/>
      <c r="B399" s="205" t="s">
        <v>572</v>
      </c>
      <c r="C399" s="206"/>
      <c r="D399" s="27"/>
      <c r="E399" s="27"/>
      <c r="F399" s="27"/>
      <c r="G399" s="27"/>
      <c r="H399" s="49"/>
      <c r="I399" s="49"/>
      <c r="J399" s="49"/>
      <c r="K399" s="49"/>
      <c r="L399" s="4"/>
      <c r="M399" s="4"/>
      <c r="N399" s="4"/>
      <c r="O399" s="4"/>
      <c r="P399" s="4"/>
      <c r="Q399" s="4"/>
      <c r="R399" s="4"/>
      <c r="S399" s="48"/>
      <c r="T399" s="169"/>
    </row>
    <row r="400" spans="1:20" s="187" customFormat="1" ht="23.45" hidden="1" customHeight="1" x14ac:dyDescent="0.25">
      <c r="A400" s="2">
        <v>31</v>
      </c>
      <c r="B400" s="9" t="s">
        <v>571</v>
      </c>
      <c r="C400" s="115">
        <v>1983</v>
      </c>
      <c r="D400" s="33">
        <v>0</v>
      </c>
      <c r="E400" s="2" t="s">
        <v>416</v>
      </c>
      <c r="F400" s="2">
        <v>9</v>
      </c>
      <c r="G400" s="2">
        <v>6</v>
      </c>
      <c r="H400" s="3">
        <v>14393.41</v>
      </c>
      <c r="I400" s="3">
        <v>13188.61</v>
      </c>
      <c r="J400" s="3">
        <v>13188.61</v>
      </c>
      <c r="K400" s="2">
        <v>834</v>
      </c>
      <c r="L400" s="3">
        <v>11140309.33</v>
      </c>
      <c r="M400" s="3">
        <v>0</v>
      </c>
      <c r="N400" s="3">
        <v>1114030.93</v>
      </c>
      <c r="O400" s="3">
        <v>278507.74</v>
      </c>
      <c r="P400" s="3">
        <f>ROUND(L400-(M400+N400+O400),2)</f>
        <v>9747770.6600000001</v>
      </c>
      <c r="Q400" s="3">
        <f>L400/I400</f>
        <v>844.69169457584985</v>
      </c>
      <c r="R400" s="3">
        <v>18606.45</v>
      </c>
      <c r="S400" s="23">
        <v>42735</v>
      </c>
      <c r="T400" s="169"/>
    </row>
    <row r="401" spans="1:20" s="187" customFormat="1" ht="23.45" hidden="1" customHeight="1" x14ac:dyDescent="0.25">
      <c r="A401" s="2">
        <v>32</v>
      </c>
      <c r="B401" s="9" t="s">
        <v>575</v>
      </c>
      <c r="C401" s="115">
        <v>1984</v>
      </c>
      <c r="D401" s="33">
        <v>0</v>
      </c>
      <c r="E401" s="2" t="s">
        <v>416</v>
      </c>
      <c r="F401" s="2">
        <v>9</v>
      </c>
      <c r="G401" s="2">
        <v>6</v>
      </c>
      <c r="H401" s="3">
        <v>14510.91</v>
      </c>
      <c r="I401" s="3">
        <v>13139.61</v>
      </c>
      <c r="J401" s="3">
        <v>13139.61</v>
      </c>
      <c r="K401" s="2">
        <v>690</v>
      </c>
      <c r="L401" s="3">
        <v>19585623.379999999</v>
      </c>
      <c r="M401" s="3">
        <v>0</v>
      </c>
      <c r="N401" s="3">
        <v>0</v>
      </c>
      <c r="O401" s="3">
        <v>0</v>
      </c>
      <c r="P401" s="3">
        <f t="shared" ref="P401:P403" si="141">ROUND(L401-(M401+N401+O401),2)</f>
        <v>19585623.379999999</v>
      </c>
      <c r="Q401" s="3">
        <f t="shared" ref="Q401:Q404" si="142">L401/I401</f>
        <v>1490.5787447268219</v>
      </c>
      <c r="R401" s="3">
        <v>18606.45</v>
      </c>
      <c r="S401" s="23">
        <v>42735</v>
      </c>
      <c r="T401" s="169"/>
    </row>
    <row r="402" spans="1:20" s="187" customFormat="1" ht="23.45" hidden="1" customHeight="1" x14ac:dyDescent="0.25">
      <c r="A402" s="2">
        <v>33</v>
      </c>
      <c r="B402" s="9" t="s">
        <v>577</v>
      </c>
      <c r="C402" s="115">
        <v>1984</v>
      </c>
      <c r="D402" s="33">
        <v>0</v>
      </c>
      <c r="E402" s="2" t="s">
        <v>416</v>
      </c>
      <c r="F402" s="2">
        <v>9</v>
      </c>
      <c r="G402" s="2">
        <v>2</v>
      </c>
      <c r="H402" s="3">
        <v>4664.33</v>
      </c>
      <c r="I402" s="3">
        <v>4135.13</v>
      </c>
      <c r="J402" s="3">
        <v>3650.23</v>
      </c>
      <c r="K402" s="2">
        <v>303</v>
      </c>
      <c r="L402" s="3">
        <v>8770332.0399999991</v>
      </c>
      <c r="M402" s="3">
        <v>0</v>
      </c>
      <c r="N402" s="3">
        <v>0</v>
      </c>
      <c r="O402" s="3">
        <v>0</v>
      </c>
      <c r="P402" s="3">
        <f t="shared" si="141"/>
        <v>8770332.0399999991</v>
      </c>
      <c r="Q402" s="3">
        <f t="shared" si="142"/>
        <v>2120.9326042953908</v>
      </c>
      <c r="R402" s="3">
        <v>18606.45</v>
      </c>
      <c r="S402" s="23">
        <v>42735</v>
      </c>
      <c r="T402" s="169"/>
    </row>
    <row r="403" spans="1:20" s="187" customFormat="1" ht="23.45" hidden="1" customHeight="1" x14ac:dyDescent="0.25">
      <c r="A403" s="2">
        <v>34</v>
      </c>
      <c r="B403" s="9" t="s">
        <v>751</v>
      </c>
      <c r="C403" s="157">
        <v>2008</v>
      </c>
      <c r="D403" s="33">
        <v>0</v>
      </c>
      <c r="E403" s="2" t="s">
        <v>416</v>
      </c>
      <c r="F403" s="2">
        <v>5</v>
      </c>
      <c r="G403" s="2">
        <v>3</v>
      </c>
      <c r="H403" s="3">
        <v>4791.8900000000003</v>
      </c>
      <c r="I403" s="3">
        <v>4091.2</v>
      </c>
      <c r="J403" s="3">
        <v>3883.6</v>
      </c>
      <c r="K403" s="2">
        <v>252</v>
      </c>
      <c r="L403" s="3">
        <v>4374718.2699999996</v>
      </c>
      <c r="M403" s="3">
        <v>0</v>
      </c>
      <c r="N403" s="3">
        <v>0</v>
      </c>
      <c r="O403" s="3">
        <v>0</v>
      </c>
      <c r="P403" s="3">
        <f t="shared" si="141"/>
        <v>4374718.2699999996</v>
      </c>
      <c r="Q403" s="3">
        <f t="shared" si="142"/>
        <v>1069.2995380328509</v>
      </c>
      <c r="R403" s="3">
        <v>15577.35</v>
      </c>
      <c r="S403" s="23">
        <v>42735</v>
      </c>
      <c r="T403" s="169"/>
    </row>
    <row r="404" spans="1:20" s="127" customFormat="1" ht="25.5" hidden="1" customHeight="1" x14ac:dyDescent="0.25">
      <c r="A404" s="2"/>
      <c r="B404" s="212" t="s">
        <v>573</v>
      </c>
      <c r="C404" s="214"/>
      <c r="D404" s="47"/>
      <c r="E404" s="27"/>
      <c r="F404" s="27"/>
      <c r="G404" s="27"/>
      <c r="H404" s="4">
        <f t="shared" ref="H404:K404" si="143">ROUND(SUM(H400:H403),2)</f>
        <v>38360.54</v>
      </c>
      <c r="I404" s="4">
        <f t="shared" si="143"/>
        <v>34554.550000000003</v>
      </c>
      <c r="J404" s="4">
        <f t="shared" si="143"/>
        <v>33862.050000000003</v>
      </c>
      <c r="K404" s="28">
        <f t="shared" si="143"/>
        <v>2079</v>
      </c>
      <c r="L404" s="4">
        <f>ROUND(SUM(L400:L403),2)</f>
        <v>43870983.020000003</v>
      </c>
      <c r="M404" s="4">
        <f t="shared" ref="M404:P404" si="144">ROUND(SUM(M400:M403),2)</f>
        <v>0</v>
      </c>
      <c r="N404" s="4">
        <f t="shared" si="144"/>
        <v>1114030.93</v>
      </c>
      <c r="O404" s="4">
        <f t="shared" si="144"/>
        <v>278507.74</v>
      </c>
      <c r="P404" s="4">
        <f t="shared" si="144"/>
        <v>42478444.350000001</v>
      </c>
      <c r="Q404" s="4">
        <f t="shared" si="142"/>
        <v>1269.6152321474306</v>
      </c>
      <c r="R404" s="3"/>
      <c r="S404" s="2"/>
      <c r="T404" s="169"/>
    </row>
    <row r="405" spans="1:20" s="98" customFormat="1" ht="26.25" hidden="1" customHeight="1" x14ac:dyDescent="0.25">
      <c r="A405" s="2"/>
      <c r="B405" s="204" t="s">
        <v>76</v>
      </c>
      <c r="C405" s="204"/>
      <c r="D405" s="2"/>
      <c r="E405" s="2"/>
      <c r="F405" s="2"/>
      <c r="G405" s="2"/>
      <c r="H405" s="2"/>
      <c r="I405" s="2"/>
      <c r="J405" s="2"/>
      <c r="K405" s="2"/>
      <c r="L405" s="3"/>
      <c r="M405" s="3"/>
      <c r="N405" s="3"/>
      <c r="O405" s="3"/>
      <c r="P405" s="3"/>
      <c r="Q405" s="3"/>
      <c r="R405" s="3"/>
      <c r="S405" s="2"/>
      <c r="T405" s="169"/>
    </row>
    <row r="406" spans="1:20" s="31" customFormat="1" ht="23.45" hidden="1" customHeight="1" x14ac:dyDescent="0.25">
      <c r="A406" s="2">
        <v>35</v>
      </c>
      <c r="B406" s="9" t="s">
        <v>257</v>
      </c>
      <c r="C406" s="115">
        <v>1977</v>
      </c>
      <c r="D406" s="2">
        <v>0</v>
      </c>
      <c r="E406" s="2" t="s">
        <v>189</v>
      </c>
      <c r="F406" s="2">
        <v>2</v>
      </c>
      <c r="G406" s="2">
        <v>3</v>
      </c>
      <c r="H406" s="51">
        <v>851.6</v>
      </c>
      <c r="I406" s="15">
        <v>748.8</v>
      </c>
      <c r="J406" s="2">
        <v>558.70000000000005</v>
      </c>
      <c r="K406" s="2">
        <v>41</v>
      </c>
      <c r="L406" s="10">
        <v>2103770.08</v>
      </c>
      <c r="M406" s="3">
        <v>0</v>
      </c>
      <c r="N406" s="3">
        <v>0</v>
      </c>
      <c r="O406" s="3">
        <v>0</v>
      </c>
      <c r="P406" s="3">
        <f t="shared" ref="P406:P416" si="145">ROUND(L406-(M406+N406+O406),2)</f>
        <v>2103770.08</v>
      </c>
      <c r="Q406" s="3">
        <v>3731.9104166666671</v>
      </c>
      <c r="R406" s="3">
        <v>9454.09</v>
      </c>
      <c r="S406" s="23">
        <v>42735</v>
      </c>
      <c r="T406" s="169"/>
    </row>
    <row r="407" spans="1:20" s="98" customFormat="1" ht="23.45" hidden="1" customHeight="1" x14ac:dyDescent="0.25">
      <c r="A407" s="2">
        <v>36</v>
      </c>
      <c r="B407" s="14" t="s">
        <v>51</v>
      </c>
      <c r="C407" s="115">
        <v>1974</v>
      </c>
      <c r="D407" s="2">
        <v>0</v>
      </c>
      <c r="E407" s="2" t="s">
        <v>189</v>
      </c>
      <c r="F407" s="2">
        <v>2</v>
      </c>
      <c r="G407" s="2">
        <v>2</v>
      </c>
      <c r="H407" s="10">
        <v>572.9</v>
      </c>
      <c r="I407" s="15">
        <v>509.9</v>
      </c>
      <c r="J407" s="2">
        <v>439.6</v>
      </c>
      <c r="K407" s="2">
        <v>34</v>
      </c>
      <c r="L407" s="3">
        <v>876583.01</v>
      </c>
      <c r="M407" s="3">
        <v>0</v>
      </c>
      <c r="N407" s="3">
        <v>0</v>
      </c>
      <c r="O407" s="3">
        <v>0</v>
      </c>
      <c r="P407" s="3">
        <f t="shared" si="145"/>
        <v>876583.01</v>
      </c>
      <c r="Q407" s="3">
        <f t="shared" ref="Q407" si="146">L407/H407</f>
        <v>1530.0803106999476</v>
      </c>
      <c r="R407" s="3">
        <v>9454.09</v>
      </c>
      <c r="S407" s="23">
        <v>42735</v>
      </c>
      <c r="T407" s="182"/>
    </row>
    <row r="408" spans="1:20" s="31" customFormat="1" ht="23.45" hidden="1" customHeight="1" x14ac:dyDescent="0.25">
      <c r="A408" s="2">
        <v>37</v>
      </c>
      <c r="B408" s="9" t="s">
        <v>264</v>
      </c>
      <c r="C408" s="115">
        <v>1976</v>
      </c>
      <c r="D408" s="2">
        <v>0</v>
      </c>
      <c r="E408" s="2" t="s">
        <v>539</v>
      </c>
      <c r="F408" s="2">
        <v>2</v>
      </c>
      <c r="G408" s="2">
        <v>3</v>
      </c>
      <c r="H408" s="51">
        <v>1049.2</v>
      </c>
      <c r="I408" s="15">
        <v>977.8</v>
      </c>
      <c r="J408" s="2">
        <v>824.7</v>
      </c>
      <c r="K408" s="2">
        <v>64</v>
      </c>
      <c r="L408" s="10">
        <v>3385434.33</v>
      </c>
      <c r="M408" s="3">
        <v>0</v>
      </c>
      <c r="N408" s="3">
        <v>0</v>
      </c>
      <c r="O408" s="3">
        <v>0</v>
      </c>
      <c r="P408" s="3">
        <f t="shared" si="145"/>
        <v>3385434.33</v>
      </c>
      <c r="Q408" s="3">
        <v>4191.3983023113115</v>
      </c>
      <c r="R408" s="3">
        <v>24736.34</v>
      </c>
      <c r="S408" s="23">
        <v>42735</v>
      </c>
      <c r="T408" s="169"/>
    </row>
    <row r="409" spans="1:20" s="31" customFormat="1" ht="23.45" hidden="1" customHeight="1" x14ac:dyDescent="0.25">
      <c r="A409" s="2">
        <v>38</v>
      </c>
      <c r="B409" s="9" t="s">
        <v>265</v>
      </c>
      <c r="C409" s="115">
        <v>1976</v>
      </c>
      <c r="D409" s="2">
        <v>0</v>
      </c>
      <c r="E409" s="2" t="s">
        <v>539</v>
      </c>
      <c r="F409" s="2">
        <v>2</v>
      </c>
      <c r="G409" s="2">
        <v>3</v>
      </c>
      <c r="H409" s="51">
        <v>1022.9</v>
      </c>
      <c r="I409" s="15">
        <v>949.7</v>
      </c>
      <c r="J409" s="2">
        <v>832.2</v>
      </c>
      <c r="K409" s="2">
        <v>59</v>
      </c>
      <c r="L409" s="10">
        <v>1088786</v>
      </c>
      <c r="M409" s="3">
        <v>0</v>
      </c>
      <c r="N409" s="3">
        <v>0</v>
      </c>
      <c r="O409" s="3">
        <v>0</v>
      </c>
      <c r="P409" s="3">
        <f t="shared" si="145"/>
        <v>1088786</v>
      </c>
      <c r="Q409" s="3">
        <v>2191.2299989470357</v>
      </c>
      <c r="R409" s="3">
        <v>24736.34</v>
      </c>
      <c r="S409" s="23">
        <v>42735</v>
      </c>
      <c r="T409" s="169"/>
    </row>
    <row r="410" spans="1:20" s="31" customFormat="1" ht="23.45" hidden="1" customHeight="1" x14ac:dyDescent="0.25">
      <c r="A410" s="2">
        <v>39</v>
      </c>
      <c r="B410" s="9" t="s">
        <v>266</v>
      </c>
      <c r="C410" s="115">
        <v>1977</v>
      </c>
      <c r="D410" s="2">
        <v>0</v>
      </c>
      <c r="E410" s="2" t="s">
        <v>539</v>
      </c>
      <c r="F410" s="2">
        <v>2</v>
      </c>
      <c r="G410" s="2">
        <v>3</v>
      </c>
      <c r="H410" s="51">
        <v>978.4</v>
      </c>
      <c r="I410" s="15">
        <v>904.3</v>
      </c>
      <c r="J410" s="2">
        <v>233.2</v>
      </c>
      <c r="K410" s="2">
        <v>67</v>
      </c>
      <c r="L410" s="10">
        <v>3547021.8</v>
      </c>
      <c r="M410" s="3">
        <v>0</v>
      </c>
      <c r="N410" s="3">
        <v>0</v>
      </c>
      <c r="O410" s="3">
        <v>0</v>
      </c>
      <c r="P410" s="3">
        <f t="shared" si="145"/>
        <v>3547021.8</v>
      </c>
      <c r="Q410" s="3">
        <v>4496.6582107707618</v>
      </c>
      <c r="R410" s="3">
        <v>24736.34</v>
      </c>
      <c r="S410" s="23">
        <v>42735</v>
      </c>
      <c r="T410" s="169"/>
    </row>
    <row r="411" spans="1:20" s="31" customFormat="1" ht="23.45" hidden="1" customHeight="1" x14ac:dyDescent="0.25">
      <c r="A411" s="2">
        <v>40</v>
      </c>
      <c r="B411" s="9" t="s">
        <v>267</v>
      </c>
      <c r="C411" s="115">
        <v>1977</v>
      </c>
      <c r="D411" s="2">
        <v>0</v>
      </c>
      <c r="E411" s="2" t="s">
        <v>539</v>
      </c>
      <c r="F411" s="2">
        <v>2</v>
      </c>
      <c r="G411" s="2">
        <v>3</v>
      </c>
      <c r="H411" s="51">
        <v>1005.8</v>
      </c>
      <c r="I411" s="15">
        <v>896.4</v>
      </c>
      <c r="J411" s="2">
        <v>676.1</v>
      </c>
      <c r="K411" s="2">
        <v>83</v>
      </c>
      <c r="L411" s="10">
        <v>3322595.11</v>
      </c>
      <c r="M411" s="3">
        <v>0</v>
      </c>
      <c r="N411" s="3">
        <v>0</v>
      </c>
      <c r="O411" s="3">
        <v>0</v>
      </c>
      <c r="P411" s="3">
        <f t="shared" si="145"/>
        <v>3322595.11</v>
      </c>
      <c r="Q411" s="3">
        <v>4747.7755466309682</v>
      </c>
      <c r="R411" s="3">
        <v>24736.34</v>
      </c>
      <c r="S411" s="23">
        <v>42735</v>
      </c>
      <c r="T411" s="169"/>
    </row>
    <row r="412" spans="1:20" s="31" customFormat="1" ht="23.45" hidden="1" customHeight="1" x14ac:dyDescent="0.25">
      <c r="A412" s="2">
        <v>41</v>
      </c>
      <c r="B412" s="9" t="s">
        <v>268</v>
      </c>
      <c r="C412" s="115">
        <v>1977</v>
      </c>
      <c r="D412" s="2">
        <v>0</v>
      </c>
      <c r="E412" s="2" t="s">
        <v>539</v>
      </c>
      <c r="F412" s="2">
        <v>2</v>
      </c>
      <c r="G412" s="2">
        <v>3</v>
      </c>
      <c r="H412" s="51">
        <v>1041.5</v>
      </c>
      <c r="I412" s="15">
        <v>831.1</v>
      </c>
      <c r="J412" s="2">
        <v>616.70000000000005</v>
      </c>
      <c r="K412" s="2">
        <v>74</v>
      </c>
      <c r="L412" s="10">
        <v>793789.72</v>
      </c>
      <c r="M412" s="3">
        <v>0</v>
      </c>
      <c r="N412" s="3">
        <v>0</v>
      </c>
      <c r="O412" s="3">
        <v>0</v>
      </c>
      <c r="P412" s="3">
        <f t="shared" si="145"/>
        <v>793789.72</v>
      </c>
      <c r="Q412" s="3">
        <v>1852.9097100228612</v>
      </c>
      <c r="R412" s="3">
        <v>24736.34</v>
      </c>
      <c r="S412" s="23">
        <v>42735</v>
      </c>
      <c r="T412" s="169"/>
    </row>
    <row r="413" spans="1:20" s="31" customFormat="1" ht="23.45" hidden="1" customHeight="1" x14ac:dyDescent="0.25">
      <c r="A413" s="2">
        <v>42</v>
      </c>
      <c r="B413" s="9" t="s">
        <v>269</v>
      </c>
      <c r="C413" s="115">
        <v>1977</v>
      </c>
      <c r="D413" s="2">
        <v>0</v>
      </c>
      <c r="E413" s="2" t="s">
        <v>539</v>
      </c>
      <c r="F413" s="2">
        <v>2</v>
      </c>
      <c r="G413" s="2">
        <v>3</v>
      </c>
      <c r="H413" s="51">
        <v>1030.7</v>
      </c>
      <c r="I413" s="15">
        <v>919.2</v>
      </c>
      <c r="J413" s="2">
        <v>919.2</v>
      </c>
      <c r="K413" s="2">
        <v>67</v>
      </c>
      <c r="L413" s="10">
        <v>3383316.23</v>
      </c>
      <c r="M413" s="3">
        <v>0</v>
      </c>
      <c r="N413" s="3">
        <v>0</v>
      </c>
      <c r="O413" s="3">
        <v>0</v>
      </c>
      <c r="P413" s="3">
        <f t="shared" si="145"/>
        <v>3383316.23</v>
      </c>
      <c r="Q413" s="3">
        <v>3981.2540361183637</v>
      </c>
      <c r="R413" s="3">
        <v>24736.34</v>
      </c>
      <c r="S413" s="23">
        <v>42735</v>
      </c>
      <c r="T413" s="169"/>
    </row>
    <row r="414" spans="1:20" s="31" customFormat="1" ht="23.45" hidden="1" customHeight="1" x14ac:dyDescent="0.25">
      <c r="A414" s="2">
        <v>43</v>
      </c>
      <c r="B414" s="9" t="s">
        <v>270</v>
      </c>
      <c r="C414" s="115">
        <v>1977</v>
      </c>
      <c r="D414" s="2">
        <v>0</v>
      </c>
      <c r="E414" s="2" t="s">
        <v>189</v>
      </c>
      <c r="F414" s="2">
        <v>2</v>
      </c>
      <c r="G414" s="2">
        <v>3</v>
      </c>
      <c r="H414" s="51">
        <v>837.7</v>
      </c>
      <c r="I414" s="15">
        <v>734.1</v>
      </c>
      <c r="J414" s="2">
        <v>734.1</v>
      </c>
      <c r="K414" s="2">
        <v>23</v>
      </c>
      <c r="L414" s="10">
        <v>2147654.2000000002</v>
      </c>
      <c r="M414" s="3">
        <v>0</v>
      </c>
      <c r="N414" s="3">
        <v>0</v>
      </c>
      <c r="O414" s="3">
        <v>0</v>
      </c>
      <c r="P414" s="3">
        <f t="shared" si="145"/>
        <v>2147654.2000000002</v>
      </c>
      <c r="Q414" s="3">
        <v>2970.0776052308952</v>
      </c>
      <c r="R414" s="3">
        <v>9454.09</v>
      </c>
      <c r="S414" s="23">
        <v>42735</v>
      </c>
      <c r="T414" s="169"/>
    </row>
    <row r="415" spans="1:20" s="31" customFormat="1" ht="23.45" hidden="1" customHeight="1" x14ac:dyDescent="0.25">
      <c r="A415" s="2">
        <v>44</v>
      </c>
      <c r="B415" s="9" t="s">
        <v>271</v>
      </c>
      <c r="C415" s="115">
        <v>1978</v>
      </c>
      <c r="D415" s="2">
        <v>0</v>
      </c>
      <c r="E415" s="2" t="s">
        <v>189</v>
      </c>
      <c r="F415" s="2">
        <v>2</v>
      </c>
      <c r="G415" s="2">
        <v>3</v>
      </c>
      <c r="H415" s="51">
        <v>821.6</v>
      </c>
      <c r="I415" s="15">
        <v>734.9</v>
      </c>
      <c r="J415" s="2">
        <v>482.3</v>
      </c>
      <c r="K415" s="2">
        <v>32</v>
      </c>
      <c r="L415" s="10">
        <v>2787589.91</v>
      </c>
      <c r="M415" s="3">
        <v>0</v>
      </c>
      <c r="N415" s="3">
        <v>0</v>
      </c>
      <c r="O415" s="3">
        <v>0</v>
      </c>
      <c r="P415" s="3">
        <f t="shared" si="145"/>
        <v>2787589.91</v>
      </c>
      <c r="Q415" s="3">
        <v>1824.3903116070214</v>
      </c>
      <c r="R415" s="3">
        <v>9454.09</v>
      </c>
      <c r="S415" s="23">
        <v>42735</v>
      </c>
      <c r="T415" s="169"/>
    </row>
    <row r="416" spans="1:20" s="31" customFormat="1" ht="23.45" hidden="1" customHeight="1" x14ac:dyDescent="0.25">
      <c r="A416" s="2">
        <v>45</v>
      </c>
      <c r="B416" s="9" t="s">
        <v>272</v>
      </c>
      <c r="C416" s="115">
        <v>1977</v>
      </c>
      <c r="D416" s="2">
        <v>0</v>
      </c>
      <c r="E416" s="2" t="s">
        <v>189</v>
      </c>
      <c r="F416" s="2">
        <v>2</v>
      </c>
      <c r="G416" s="2">
        <v>3</v>
      </c>
      <c r="H416" s="51">
        <v>848.8</v>
      </c>
      <c r="I416" s="15">
        <v>756.8</v>
      </c>
      <c r="J416" s="2">
        <v>640.79999999999995</v>
      </c>
      <c r="K416" s="2">
        <v>48</v>
      </c>
      <c r="L416" s="10">
        <v>1568706.95</v>
      </c>
      <c r="M416" s="3">
        <v>0</v>
      </c>
      <c r="N416" s="3">
        <v>0</v>
      </c>
      <c r="O416" s="3">
        <v>0</v>
      </c>
      <c r="P416" s="3">
        <f t="shared" si="145"/>
        <v>1568706.95</v>
      </c>
      <c r="Q416" s="3">
        <v>3577.3343023255816</v>
      </c>
      <c r="R416" s="3">
        <v>9454.09</v>
      </c>
      <c r="S416" s="23">
        <v>42735</v>
      </c>
      <c r="T416" s="169"/>
    </row>
    <row r="417" spans="1:20" s="31" customFormat="1" ht="23.45" hidden="1" customHeight="1" x14ac:dyDescent="0.25">
      <c r="A417" s="2"/>
      <c r="B417" s="218" t="s">
        <v>80</v>
      </c>
      <c r="C417" s="219"/>
      <c r="D417" s="27"/>
      <c r="E417" s="27"/>
      <c r="F417" s="27"/>
      <c r="G417" s="27"/>
      <c r="H417" s="4">
        <f t="shared" ref="H417:K417" si="147">ROUND(SUM(H406:H416),2)</f>
        <v>10061.1</v>
      </c>
      <c r="I417" s="4">
        <f t="shared" si="147"/>
        <v>8963</v>
      </c>
      <c r="J417" s="4">
        <f t="shared" si="147"/>
        <v>6957.6</v>
      </c>
      <c r="K417" s="27">
        <f t="shared" si="147"/>
        <v>592</v>
      </c>
      <c r="L417" s="4">
        <f>ROUND(SUM(L406:L416),2)</f>
        <v>25005247.34</v>
      </c>
      <c r="M417" s="4">
        <f t="shared" ref="M417:P417" si="148">ROUND(SUM(M406:M416),2)</f>
        <v>0</v>
      </c>
      <c r="N417" s="4">
        <f t="shared" si="148"/>
        <v>0</v>
      </c>
      <c r="O417" s="4">
        <f t="shared" si="148"/>
        <v>0</v>
      </c>
      <c r="P417" s="4">
        <f t="shared" si="148"/>
        <v>25005247.34</v>
      </c>
      <c r="Q417" s="4">
        <v>3097.0354238358182</v>
      </c>
      <c r="R417" s="4"/>
      <c r="S417" s="27"/>
      <c r="T417" s="169"/>
    </row>
    <row r="418" spans="1:20" s="31" customFormat="1" ht="23.45" customHeight="1" x14ac:dyDescent="0.25">
      <c r="A418" s="54"/>
      <c r="B418" s="228" t="s">
        <v>582</v>
      </c>
      <c r="C418" s="229"/>
      <c r="D418" s="52"/>
      <c r="E418" s="27"/>
      <c r="F418" s="27"/>
      <c r="G418" s="27"/>
      <c r="H418" s="4"/>
      <c r="I418" s="4"/>
      <c r="J418" s="4"/>
      <c r="K418" s="27"/>
      <c r="L418" s="4"/>
      <c r="M418" s="3"/>
      <c r="N418" s="53"/>
      <c r="O418" s="53"/>
      <c r="P418" s="53"/>
      <c r="Q418" s="53"/>
      <c r="R418" s="4"/>
      <c r="S418" s="27"/>
      <c r="T418" s="169"/>
    </row>
    <row r="419" spans="1:20" s="31" customFormat="1" ht="23.45" customHeight="1" x14ac:dyDescent="0.25">
      <c r="A419" s="54">
        <v>46</v>
      </c>
      <c r="B419" s="159" t="s">
        <v>335</v>
      </c>
      <c r="C419" s="115">
        <v>1971</v>
      </c>
      <c r="D419" s="2">
        <v>0</v>
      </c>
      <c r="E419" s="2" t="s">
        <v>416</v>
      </c>
      <c r="F419" s="2">
        <v>5</v>
      </c>
      <c r="G419" s="2">
        <v>5</v>
      </c>
      <c r="H419" s="3">
        <v>3339</v>
      </c>
      <c r="I419" s="3">
        <v>3339</v>
      </c>
      <c r="J419" s="3">
        <v>3059</v>
      </c>
      <c r="K419" s="2">
        <v>265</v>
      </c>
      <c r="L419" s="10">
        <v>8671742.0700000003</v>
      </c>
      <c r="M419" s="3">
        <v>0</v>
      </c>
      <c r="N419" s="3">
        <v>0</v>
      </c>
      <c r="O419" s="3">
        <v>0</v>
      </c>
      <c r="P419" s="20">
        <f t="shared" ref="P419:P444" si="149">ROUND(L419-(M419+N419+O419),2)</f>
        <v>8671742.0700000003</v>
      </c>
      <c r="Q419" s="20">
        <f>L419/I419</f>
        <v>2597.1075381850856</v>
      </c>
      <c r="R419" s="3">
        <v>18606.45</v>
      </c>
      <c r="S419" s="23">
        <v>42735</v>
      </c>
      <c r="T419" s="169"/>
    </row>
    <row r="420" spans="1:20" s="31" customFormat="1" ht="23.45" customHeight="1" x14ac:dyDescent="0.25">
      <c r="A420" s="54">
        <v>47</v>
      </c>
      <c r="B420" s="159" t="s">
        <v>777</v>
      </c>
      <c r="C420" s="115">
        <v>1970</v>
      </c>
      <c r="D420" s="2">
        <v>0</v>
      </c>
      <c r="E420" s="2" t="s">
        <v>539</v>
      </c>
      <c r="F420" s="2">
        <v>5</v>
      </c>
      <c r="G420" s="2">
        <v>6</v>
      </c>
      <c r="H420" s="3">
        <v>4886.3</v>
      </c>
      <c r="I420" s="3">
        <v>4886.3</v>
      </c>
      <c r="J420" s="3">
        <v>4638.1000000000004</v>
      </c>
      <c r="K420" s="2">
        <v>222</v>
      </c>
      <c r="L420" s="10">
        <v>3736601.49</v>
      </c>
      <c r="M420" s="3">
        <v>0</v>
      </c>
      <c r="N420" s="3">
        <f t="shared" ref="N420:N422" si="150">ROUND(L420*10%,2)</f>
        <v>373660.15</v>
      </c>
      <c r="O420" s="3">
        <f t="shared" ref="O420" si="151">ROUND((M420+N420)*0.25,2)</f>
        <v>93415.039999999994</v>
      </c>
      <c r="P420" s="20">
        <f t="shared" si="149"/>
        <v>3269526.3</v>
      </c>
      <c r="Q420" s="20">
        <f t="shared" ref="Q420:Q445" si="152">L420/I420</f>
        <v>764.70979882528707</v>
      </c>
      <c r="R420" s="3">
        <v>24736.34</v>
      </c>
      <c r="S420" s="23">
        <v>42735</v>
      </c>
      <c r="T420" s="169"/>
    </row>
    <row r="421" spans="1:20" s="31" customFormat="1" ht="23.45" customHeight="1" x14ac:dyDescent="0.25">
      <c r="A421" s="54">
        <v>48</v>
      </c>
      <c r="B421" s="159" t="s">
        <v>336</v>
      </c>
      <c r="C421" s="117">
        <v>1968</v>
      </c>
      <c r="D421" s="2">
        <v>0</v>
      </c>
      <c r="E421" s="2" t="s">
        <v>416</v>
      </c>
      <c r="F421" s="54">
        <v>5</v>
      </c>
      <c r="G421" s="54">
        <v>4</v>
      </c>
      <c r="H421" s="20">
        <v>3359.2</v>
      </c>
      <c r="I421" s="20">
        <v>2845.7</v>
      </c>
      <c r="J421" s="20">
        <v>2632.25</v>
      </c>
      <c r="K421" s="54">
        <v>169</v>
      </c>
      <c r="L421" s="10">
        <v>1839864.9</v>
      </c>
      <c r="M421" s="3">
        <v>0</v>
      </c>
      <c r="N421" s="3">
        <f t="shared" si="150"/>
        <v>183986.49</v>
      </c>
      <c r="O421" s="3">
        <f t="shared" ref="O421:O422" si="153">ROUND((M421+N421)*0.25,2)</f>
        <v>45996.62</v>
      </c>
      <c r="P421" s="20">
        <f t="shared" si="149"/>
        <v>1609881.79</v>
      </c>
      <c r="Q421" s="20">
        <f t="shared" si="152"/>
        <v>646.54211617528199</v>
      </c>
      <c r="R421" s="3">
        <v>18606.45</v>
      </c>
      <c r="S421" s="23">
        <v>42735</v>
      </c>
      <c r="T421" s="169"/>
    </row>
    <row r="422" spans="1:20" s="31" customFormat="1" ht="23.45" customHeight="1" x14ac:dyDescent="0.25">
      <c r="A422" s="54">
        <v>49</v>
      </c>
      <c r="B422" s="14" t="s">
        <v>778</v>
      </c>
      <c r="C422" s="115">
        <v>1970</v>
      </c>
      <c r="D422" s="2">
        <v>0</v>
      </c>
      <c r="E422" s="2" t="s">
        <v>416</v>
      </c>
      <c r="F422" s="2">
        <v>5</v>
      </c>
      <c r="G422" s="2">
        <v>4</v>
      </c>
      <c r="H422" s="3">
        <v>3227.1</v>
      </c>
      <c r="I422" s="3">
        <v>3109.7</v>
      </c>
      <c r="J422" s="3">
        <v>2703.9</v>
      </c>
      <c r="K422" s="2">
        <v>202</v>
      </c>
      <c r="L422" s="10">
        <v>7903097.7400000002</v>
      </c>
      <c r="M422" s="3">
        <v>0</v>
      </c>
      <c r="N422" s="3">
        <f t="shared" si="150"/>
        <v>790309.77</v>
      </c>
      <c r="O422" s="3">
        <f t="shared" si="153"/>
        <v>197577.44</v>
      </c>
      <c r="P422" s="20">
        <f t="shared" si="149"/>
        <v>6915210.5300000003</v>
      </c>
      <c r="Q422" s="20">
        <f t="shared" si="152"/>
        <v>2541.4341383413193</v>
      </c>
      <c r="R422" s="3">
        <v>18606.45</v>
      </c>
      <c r="S422" s="23">
        <v>42735</v>
      </c>
      <c r="T422" s="169"/>
    </row>
    <row r="423" spans="1:20" s="31" customFormat="1" ht="23.45" customHeight="1" x14ac:dyDescent="0.25">
      <c r="A423" s="54">
        <v>50</v>
      </c>
      <c r="B423" s="159" t="s">
        <v>779</v>
      </c>
      <c r="C423" s="115">
        <v>1971</v>
      </c>
      <c r="D423" s="2">
        <v>0</v>
      </c>
      <c r="E423" s="2" t="s">
        <v>539</v>
      </c>
      <c r="F423" s="2">
        <v>5</v>
      </c>
      <c r="G423" s="2">
        <v>4</v>
      </c>
      <c r="H423" s="3">
        <v>3230.3</v>
      </c>
      <c r="I423" s="3">
        <v>3188.7</v>
      </c>
      <c r="J423" s="3">
        <v>2911.6</v>
      </c>
      <c r="K423" s="2">
        <v>221</v>
      </c>
      <c r="L423" s="3">
        <v>12132265.41</v>
      </c>
      <c r="M423" s="3">
        <v>0</v>
      </c>
      <c r="N423" s="3">
        <v>0</v>
      </c>
      <c r="O423" s="3">
        <v>0</v>
      </c>
      <c r="P423" s="20">
        <f t="shared" si="149"/>
        <v>12132265.41</v>
      </c>
      <c r="Q423" s="20">
        <f t="shared" si="152"/>
        <v>3804.7685294947787</v>
      </c>
      <c r="R423" s="3">
        <v>24736.34</v>
      </c>
      <c r="S423" s="23">
        <v>42735</v>
      </c>
      <c r="T423" s="169"/>
    </row>
    <row r="424" spans="1:20" s="31" customFormat="1" ht="23.45" customHeight="1" x14ac:dyDescent="0.25">
      <c r="A424" s="54">
        <v>51</v>
      </c>
      <c r="B424" s="159" t="s">
        <v>338</v>
      </c>
      <c r="C424" s="115">
        <v>1971</v>
      </c>
      <c r="D424" s="2">
        <v>0</v>
      </c>
      <c r="E424" s="2" t="s">
        <v>416</v>
      </c>
      <c r="F424" s="2">
        <v>5</v>
      </c>
      <c r="G424" s="2">
        <v>4</v>
      </c>
      <c r="H424" s="3">
        <v>3233.8</v>
      </c>
      <c r="I424" s="3">
        <v>3233.8</v>
      </c>
      <c r="J424" s="3">
        <v>2564.4</v>
      </c>
      <c r="K424" s="2">
        <v>170</v>
      </c>
      <c r="L424" s="3">
        <v>2062452.96</v>
      </c>
      <c r="M424" s="3">
        <v>0</v>
      </c>
      <c r="N424" s="3">
        <f t="shared" ref="N424" si="154">ROUND(L424*10%,2)</f>
        <v>206245.3</v>
      </c>
      <c r="O424" s="3">
        <f t="shared" ref="O424" si="155">ROUND((M424+N424)*0.25,2)</f>
        <v>51561.33</v>
      </c>
      <c r="P424" s="20">
        <f t="shared" si="149"/>
        <v>1804646.33</v>
      </c>
      <c r="Q424" s="20">
        <f t="shared" si="152"/>
        <v>637.77999876306512</v>
      </c>
      <c r="R424" s="3">
        <v>18606.45</v>
      </c>
      <c r="S424" s="23">
        <v>42735</v>
      </c>
      <c r="T424" s="169"/>
    </row>
    <row r="425" spans="1:20" s="31" customFormat="1" ht="23.45" customHeight="1" x14ac:dyDescent="0.25">
      <c r="A425" s="54">
        <v>52</v>
      </c>
      <c r="B425" s="159" t="s">
        <v>780</v>
      </c>
      <c r="C425" s="115">
        <v>1970</v>
      </c>
      <c r="D425" s="2">
        <v>0</v>
      </c>
      <c r="E425" s="2" t="s">
        <v>416</v>
      </c>
      <c r="F425" s="2">
        <v>5</v>
      </c>
      <c r="G425" s="2">
        <v>4</v>
      </c>
      <c r="H425" s="3">
        <v>3221.3</v>
      </c>
      <c r="I425" s="3">
        <v>3221.3</v>
      </c>
      <c r="J425" s="3">
        <v>2400</v>
      </c>
      <c r="K425" s="2">
        <v>206</v>
      </c>
      <c r="L425" s="3">
        <v>7955427.3799999999</v>
      </c>
      <c r="M425" s="3">
        <v>0</v>
      </c>
      <c r="N425" s="3">
        <f t="shared" ref="N425" si="156">ROUND(L425*10%,2)</f>
        <v>795542.74</v>
      </c>
      <c r="O425" s="3">
        <f t="shared" ref="O425" si="157">ROUND((M425+N425)*0.25,2)</f>
        <v>198885.69</v>
      </c>
      <c r="P425" s="20">
        <f t="shared" si="149"/>
        <v>6960998.9500000002</v>
      </c>
      <c r="Q425" s="20">
        <f t="shared" si="152"/>
        <v>2469.632564492596</v>
      </c>
      <c r="R425" s="3">
        <v>18606.45</v>
      </c>
      <c r="S425" s="23">
        <v>42735</v>
      </c>
      <c r="T425" s="169"/>
    </row>
    <row r="426" spans="1:20" s="31" customFormat="1" ht="23.45" customHeight="1" x14ac:dyDescent="0.25">
      <c r="A426" s="54">
        <v>53</v>
      </c>
      <c r="B426" s="14" t="s">
        <v>731</v>
      </c>
      <c r="C426" s="115">
        <v>1970</v>
      </c>
      <c r="D426" s="2">
        <v>0</v>
      </c>
      <c r="E426" s="2" t="s">
        <v>416</v>
      </c>
      <c r="F426" s="2">
        <v>5</v>
      </c>
      <c r="G426" s="2">
        <v>5</v>
      </c>
      <c r="H426" s="3">
        <v>3236.7</v>
      </c>
      <c r="I426" s="3">
        <v>3236.7</v>
      </c>
      <c r="J426" s="3">
        <v>2415.4</v>
      </c>
      <c r="K426" s="2">
        <v>200</v>
      </c>
      <c r="L426" s="3">
        <v>11188973.699999999</v>
      </c>
      <c r="M426" s="3">
        <v>0</v>
      </c>
      <c r="N426" s="20">
        <f t="shared" ref="N426:N428" si="158">ROUND(L426*10%,2)</f>
        <v>1118897.3700000001</v>
      </c>
      <c r="O426" s="20">
        <f t="shared" ref="O426:O428" si="159">ROUND((M426+N426)*0.25,2)</f>
        <v>279724.34000000003</v>
      </c>
      <c r="P426" s="20">
        <f t="shared" si="149"/>
        <v>9790351.9900000002</v>
      </c>
      <c r="Q426" s="20">
        <f t="shared" si="152"/>
        <v>3456.9078691259615</v>
      </c>
      <c r="R426" s="3">
        <v>15577.35</v>
      </c>
      <c r="S426" s="23">
        <v>42735</v>
      </c>
      <c r="T426" s="182"/>
    </row>
    <row r="427" spans="1:20" s="31" customFormat="1" ht="23.45" customHeight="1" x14ac:dyDescent="0.25">
      <c r="A427" s="54">
        <v>54</v>
      </c>
      <c r="B427" s="14" t="s">
        <v>499</v>
      </c>
      <c r="C427" s="115">
        <v>1970</v>
      </c>
      <c r="D427" s="2">
        <v>0</v>
      </c>
      <c r="E427" s="2" t="s">
        <v>626</v>
      </c>
      <c r="F427" s="2">
        <v>5</v>
      </c>
      <c r="G427" s="2">
        <v>2</v>
      </c>
      <c r="H427" s="3">
        <v>3714.7</v>
      </c>
      <c r="I427" s="3">
        <v>3367.3</v>
      </c>
      <c r="J427" s="3">
        <v>2041.1</v>
      </c>
      <c r="K427" s="2">
        <v>241</v>
      </c>
      <c r="L427" s="3">
        <v>11927189.220000001</v>
      </c>
      <c r="M427" s="3">
        <v>0</v>
      </c>
      <c r="N427" s="20">
        <v>0</v>
      </c>
      <c r="O427" s="20">
        <v>0</v>
      </c>
      <c r="P427" s="20">
        <f t="shared" si="149"/>
        <v>11927189.220000001</v>
      </c>
      <c r="Q427" s="20">
        <f t="shared" si="152"/>
        <v>3542.0631425771389</v>
      </c>
      <c r="R427" s="3">
        <v>24736.34</v>
      </c>
      <c r="S427" s="23">
        <v>42735</v>
      </c>
      <c r="T427" s="169"/>
    </row>
    <row r="428" spans="1:20" s="31" customFormat="1" ht="23.45" customHeight="1" x14ac:dyDescent="0.25">
      <c r="A428" s="54">
        <v>55</v>
      </c>
      <c r="B428" s="14" t="s">
        <v>812</v>
      </c>
      <c r="C428" s="115">
        <v>1969</v>
      </c>
      <c r="D428" s="2">
        <v>0</v>
      </c>
      <c r="E428" s="2" t="s">
        <v>416</v>
      </c>
      <c r="F428" s="2">
        <v>5</v>
      </c>
      <c r="G428" s="2">
        <v>5</v>
      </c>
      <c r="H428" s="3">
        <v>3243.8</v>
      </c>
      <c r="I428" s="3">
        <v>3243.8</v>
      </c>
      <c r="J428" s="3">
        <v>3070.5</v>
      </c>
      <c r="K428" s="2">
        <v>224</v>
      </c>
      <c r="L428" s="3">
        <v>11220789.07</v>
      </c>
      <c r="M428" s="3">
        <v>0</v>
      </c>
      <c r="N428" s="20">
        <f t="shared" si="158"/>
        <v>1122078.9099999999</v>
      </c>
      <c r="O428" s="20">
        <f t="shared" si="159"/>
        <v>280519.73</v>
      </c>
      <c r="P428" s="20">
        <f t="shared" si="149"/>
        <v>9818190.4299999997</v>
      </c>
      <c r="Q428" s="20">
        <f t="shared" si="152"/>
        <v>3459.1494759232996</v>
      </c>
      <c r="R428" s="3">
        <v>15577.35</v>
      </c>
      <c r="S428" s="23">
        <v>42735</v>
      </c>
      <c r="T428" s="182"/>
    </row>
    <row r="429" spans="1:20" s="31" customFormat="1" ht="23.45" customHeight="1" x14ac:dyDescent="0.25">
      <c r="A429" s="54">
        <v>56</v>
      </c>
      <c r="B429" s="14" t="s">
        <v>781</v>
      </c>
      <c r="C429" s="115">
        <v>1970</v>
      </c>
      <c r="D429" s="2">
        <v>0</v>
      </c>
      <c r="E429" s="2" t="s">
        <v>127</v>
      </c>
      <c r="F429" s="2">
        <v>5</v>
      </c>
      <c r="G429" s="2">
        <v>3</v>
      </c>
      <c r="H429" s="3">
        <v>3016.1</v>
      </c>
      <c r="I429" s="3">
        <v>2884.3</v>
      </c>
      <c r="J429" s="3">
        <v>2077.6999999999998</v>
      </c>
      <c r="K429" s="2">
        <v>278</v>
      </c>
      <c r="L429" s="3">
        <v>6163402.0800000001</v>
      </c>
      <c r="M429" s="3">
        <v>0</v>
      </c>
      <c r="N429" s="3">
        <v>0</v>
      </c>
      <c r="O429" s="3">
        <v>0</v>
      </c>
      <c r="P429" s="20">
        <f t="shared" si="149"/>
        <v>6163402.0800000001</v>
      </c>
      <c r="Q429" s="20">
        <f t="shared" si="152"/>
        <v>2136.8796865790659</v>
      </c>
      <c r="R429" s="3">
        <v>24736.34</v>
      </c>
      <c r="S429" s="23">
        <v>42735</v>
      </c>
      <c r="T429" s="182"/>
    </row>
    <row r="430" spans="1:20" s="31" customFormat="1" ht="23.45" customHeight="1" x14ac:dyDescent="0.25">
      <c r="A430" s="54">
        <v>57</v>
      </c>
      <c r="B430" s="14" t="s">
        <v>592</v>
      </c>
      <c r="C430" s="115">
        <v>1971</v>
      </c>
      <c r="D430" s="2">
        <v>0</v>
      </c>
      <c r="E430" s="2" t="s">
        <v>416</v>
      </c>
      <c r="F430" s="2">
        <v>5</v>
      </c>
      <c r="G430" s="2">
        <v>6</v>
      </c>
      <c r="H430" s="3">
        <v>4735.7</v>
      </c>
      <c r="I430" s="3">
        <v>4735.7</v>
      </c>
      <c r="J430" s="3">
        <v>4237.3999999999996</v>
      </c>
      <c r="K430" s="2">
        <v>288</v>
      </c>
      <c r="L430" s="3">
        <v>14697342.939999999</v>
      </c>
      <c r="M430" s="3">
        <v>0</v>
      </c>
      <c r="N430" s="3">
        <v>0</v>
      </c>
      <c r="O430" s="3">
        <v>0</v>
      </c>
      <c r="P430" s="20">
        <f t="shared" si="149"/>
        <v>14697342.939999999</v>
      </c>
      <c r="Q430" s="20">
        <f t="shared" si="152"/>
        <v>3103.5206917667929</v>
      </c>
      <c r="R430" s="3">
        <v>15577.35</v>
      </c>
      <c r="S430" s="23">
        <v>42735</v>
      </c>
      <c r="T430" s="169"/>
    </row>
    <row r="431" spans="1:20" s="31" customFormat="1" ht="23.45" customHeight="1" x14ac:dyDescent="0.25">
      <c r="A431" s="54">
        <v>58</v>
      </c>
      <c r="B431" s="14" t="s">
        <v>782</v>
      </c>
      <c r="C431" s="115">
        <v>1970</v>
      </c>
      <c r="D431" s="2">
        <v>0</v>
      </c>
      <c r="E431" s="2" t="s">
        <v>416</v>
      </c>
      <c r="F431" s="2">
        <v>5</v>
      </c>
      <c r="G431" s="2">
        <v>5</v>
      </c>
      <c r="H431" s="3">
        <v>3268</v>
      </c>
      <c r="I431" s="3">
        <v>3268</v>
      </c>
      <c r="J431" s="3">
        <v>2991.1</v>
      </c>
      <c r="K431" s="2">
        <v>203</v>
      </c>
      <c r="L431" s="3">
        <v>5521434.2999999998</v>
      </c>
      <c r="M431" s="3">
        <v>0</v>
      </c>
      <c r="N431" s="3">
        <v>0</v>
      </c>
      <c r="O431" s="3">
        <v>0</v>
      </c>
      <c r="P431" s="20">
        <f t="shared" si="149"/>
        <v>5521434.2999999998</v>
      </c>
      <c r="Q431" s="20">
        <f t="shared" si="152"/>
        <v>1689.5453794369644</v>
      </c>
      <c r="R431" s="3">
        <v>15577.35</v>
      </c>
      <c r="S431" s="23">
        <v>42735</v>
      </c>
      <c r="T431" s="169"/>
    </row>
    <row r="432" spans="1:20" s="31" customFormat="1" ht="23.45" customHeight="1" x14ac:dyDescent="0.25">
      <c r="A432" s="54">
        <v>59</v>
      </c>
      <c r="B432" s="14" t="s">
        <v>783</v>
      </c>
      <c r="C432" s="115">
        <v>1970</v>
      </c>
      <c r="D432" s="2">
        <v>0</v>
      </c>
      <c r="E432" s="2" t="s">
        <v>416</v>
      </c>
      <c r="F432" s="2">
        <v>5</v>
      </c>
      <c r="G432" s="2">
        <v>5</v>
      </c>
      <c r="H432" s="3">
        <v>3241.4</v>
      </c>
      <c r="I432" s="3">
        <v>3212.9</v>
      </c>
      <c r="J432" s="3">
        <v>2867.4</v>
      </c>
      <c r="K432" s="2">
        <v>197</v>
      </c>
      <c r="L432" s="3">
        <v>10177006.4</v>
      </c>
      <c r="M432" s="3">
        <v>0</v>
      </c>
      <c r="N432" s="3">
        <v>0</v>
      </c>
      <c r="O432" s="3">
        <v>0</v>
      </c>
      <c r="P432" s="20">
        <f t="shared" si="149"/>
        <v>10177006.4</v>
      </c>
      <c r="Q432" s="20">
        <f t="shared" si="152"/>
        <v>3167.5453328768403</v>
      </c>
      <c r="R432" s="3">
        <v>15577.35</v>
      </c>
      <c r="S432" s="23">
        <v>42735</v>
      </c>
      <c r="T432" s="169"/>
    </row>
    <row r="433" spans="1:20" s="31" customFormat="1" ht="23.45" customHeight="1" x14ac:dyDescent="0.25">
      <c r="A433" s="54">
        <v>60</v>
      </c>
      <c r="B433" s="14" t="s">
        <v>784</v>
      </c>
      <c r="C433" s="115">
        <v>1970</v>
      </c>
      <c r="D433" s="2">
        <v>0</v>
      </c>
      <c r="E433" s="2" t="s">
        <v>416</v>
      </c>
      <c r="F433" s="2">
        <v>5</v>
      </c>
      <c r="G433" s="2">
        <v>4</v>
      </c>
      <c r="H433" s="3">
        <v>3240.1</v>
      </c>
      <c r="I433" s="3">
        <v>2597.9</v>
      </c>
      <c r="J433" s="3">
        <v>1567.4</v>
      </c>
      <c r="K433" s="2">
        <v>146</v>
      </c>
      <c r="L433" s="3">
        <v>9295704.5</v>
      </c>
      <c r="M433" s="3">
        <v>0</v>
      </c>
      <c r="N433" s="3">
        <v>0</v>
      </c>
      <c r="O433" s="3">
        <v>0</v>
      </c>
      <c r="P433" s="20">
        <f t="shared" si="149"/>
        <v>9295704.5</v>
      </c>
      <c r="Q433" s="20">
        <f t="shared" si="152"/>
        <v>3578.1610146656913</v>
      </c>
      <c r="R433" s="3">
        <v>15577.35</v>
      </c>
      <c r="S433" s="23">
        <v>42735</v>
      </c>
      <c r="T433" s="169"/>
    </row>
    <row r="434" spans="1:20" s="31" customFormat="1" ht="23.45" customHeight="1" x14ac:dyDescent="0.25">
      <c r="A434" s="54">
        <v>61</v>
      </c>
      <c r="B434" s="14" t="s">
        <v>594</v>
      </c>
      <c r="C434" s="115">
        <v>1971</v>
      </c>
      <c r="D434" s="2">
        <v>0</v>
      </c>
      <c r="E434" s="2" t="s">
        <v>416</v>
      </c>
      <c r="F434" s="2">
        <v>5</v>
      </c>
      <c r="G434" s="2">
        <v>3</v>
      </c>
      <c r="H434" s="3">
        <v>2548.1</v>
      </c>
      <c r="I434" s="3">
        <v>2291.3000000000002</v>
      </c>
      <c r="J434" s="3">
        <v>2032.3</v>
      </c>
      <c r="K434" s="2">
        <v>142</v>
      </c>
      <c r="L434" s="3">
        <v>8746014.8800000008</v>
      </c>
      <c r="M434" s="3">
        <v>0</v>
      </c>
      <c r="N434" s="3">
        <v>0</v>
      </c>
      <c r="O434" s="3">
        <v>0</v>
      </c>
      <c r="P434" s="20">
        <f t="shared" si="149"/>
        <v>8746014.8800000008</v>
      </c>
      <c r="Q434" s="20">
        <f t="shared" si="152"/>
        <v>3817.053585300921</v>
      </c>
      <c r="R434" s="3">
        <v>15577.35</v>
      </c>
      <c r="S434" s="23">
        <v>42735</v>
      </c>
      <c r="T434" s="169"/>
    </row>
    <row r="435" spans="1:20" s="31" customFormat="1" ht="23.45" customHeight="1" x14ac:dyDescent="0.25">
      <c r="A435" s="54">
        <v>62</v>
      </c>
      <c r="B435" s="159" t="s">
        <v>785</v>
      </c>
      <c r="C435" s="115">
        <v>1989</v>
      </c>
      <c r="D435" s="2">
        <v>0</v>
      </c>
      <c r="E435" s="2" t="s">
        <v>416</v>
      </c>
      <c r="F435" s="2">
        <v>9</v>
      </c>
      <c r="G435" s="2">
        <v>1</v>
      </c>
      <c r="H435" s="3">
        <v>1704</v>
      </c>
      <c r="I435" s="3">
        <v>1704</v>
      </c>
      <c r="J435" s="3">
        <v>1704</v>
      </c>
      <c r="K435" s="2">
        <v>85</v>
      </c>
      <c r="L435" s="3">
        <v>1649512.52</v>
      </c>
      <c r="M435" s="3">
        <v>0</v>
      </c>
      <c r="N435" s="3">
        <v>0</v>
      </c>
      <c r="O435" s="3">
        <v>0</v>
      </c>
      <c r="P435" s="20">
        <f t="shared" si="149"/>
        <v>1649512.52</v>
      </c>
      <c r="Q435" s="20">
        <f t="shared" si="152"/>
        <v>968.02377934272306</v>
      </c>
      <c r="R435" s="3">
        <v>18606.45</v>
      </c>
      <c r="S435" s="23">
        <v>42735</v>
      </c>
      <c r="T435" s="169"/>
    </row>
    <row r="436" spans="1:20" s="31" customFormat="1" ht="23.45" customHeight="1" x14ac:dyDescent="0.25">
      <c r="A436" s="54">
        <v>63</v>
      </c>
      <c r="B436" s="159" t="s">
        <v>588</v>
      </c>
      <c r="C436" s="115">
        <v>1971</v>
      </c>
      <c r="D436" s="2">
        <v>0</v>
      </c>
      <c r="E436" s="2" t="s">
        <v>539</v>
      </c>
      <c r="F436" s="2">
        <v>3</v>
      </c>
      <c r="G436" s="2">
        <v>2</v>
      </c>
      <c r="H436" s="3">
        <v>1089</v>
      </c>
      <c r="I436" s="3">
        <v>1089</v>
      </c>
      <c r="J436" s="3">
        <v>956.5</v>
      </c>
      <c r="K436" s="2">
        <v>69</v>
      </c>
      <c r="L436" s="3">
        <v>3870479.6</v>
      </c>
      <c r="M436" s="3">
        <v>0</v>
      </c>
      <c r="N436" s="3">
        <v>0</v>
      </c>
      <c r="O436" s="3">
        <v>0</v>
      </c>
      <c r="P436" s="20">
        <f t="shared" si="149"/>
        <v>3870479.6</v>
      </c>
      <c r="Q436" s="20">
        <f t="shared" si="152"/>
        <v>3554.1594123048671</v>
      </c>
      <c r="R436" s="3">
        <v>24736.34</v>
      </c>
      <c r="S436" s="23">
        <v>42735</v>
      </c>
      <c r="T436" s="169"/>
    </row>
    <row r="437" spans="1:20" s="31" customFormat="1" ht="23.45" customHeight="1" x14ac:dyDescent="0.25">
      <c r="A437" s="54">
        <v>64</v>
      </c>
      <c r="B437" s="159" t="s">
        <v>589</v>
      </c>
      <c r="C437" s="115">
        <v>1971</v>
      </c>
      <c r="D437" s="2">
        <v>0</v>
      </c>
      <c r="E437" s="2" t="s">
        <v>539</v>
      </c>
      <c r="F437" s="2">
        <v>3</v>
      </c>
      <c r="G437" s="2">
        <v>2</v>
      </c>
      <c r="H437" s="3">
        <v>1081.5</v>
      </c>
      <c r="I437" s="3">
        <v>1081.5</v>
      </c>
      <c r="J437" s="3">
        <v>1081.5</v>
      </c>
      <c r="K437" s="2">
        <v>50</v>
      </c>
      <c r="L437" s="3">
        <v>5789249.54</v>
      </c>
      <c r="M437" s="3">
        <v>0</v>
      </c>
      <c r="N437" s="3">
        <v>0</v>
      </c>
      <c r="O437" s="3">
        <v>0</v>
      </c>
      <c r="P437" s="20">
        <f t="shared" si="149"/>
        <v>5789249.54</v>
      </c>
      <c r="Q437" s="20">
        <f t="shared" si="152"/>
        <v>5352.9815441516412</v>
      </c>
      <c r="R437" s="3">
        <v>24736.34</v>
      </c>
      <c r="S437" s="23">
        <v>42735</v>
      </c>
      <c r="T437" s="169"/>
    </row>
    <row r="438" spans="1:20" s="31" customFormat="1" ht="23.45" customHeight="1" x14ac:dyDescent="0.25">
      <c r="A438" s="54">
        <v>65</v>
      </c>
      <c r="B438" s="159" t="s">
        <v>590</v>
      </c>
      <c r="C438" s="115">
        <v>1971</v>
      </c>
      <c r="D438" s="2">
        <v>0</v>
      </c>
      <c r="E438" s="2" t="s">
        <v>416</v>
      </c>
      <c r="F438" s="2">
        <v>5</v>
      </c>
      <c r="G438" s="2">
        <v>1</v>
      </c>
      <c r="H438" s="3">
        <v>1561.8</v>
      </c>
      <c r="I438" s="3">
        <v>767.6</v>
      </c>
      <c r="J438" s="3">
        <v>718.7</v>
      </c>
      <c r="K438" s="2">
        <v>73</v>
      </c>
      <c r="L438" s="3">
        <v>2800940.91</v>
      </c>
      <c r="M438" s="3">
        <v>0</v>
      </c>
      <c r="N438" s="3">
        <v>0</v>
      </c>
      <c r="O438" s="3">
        <v>0</v>
      </c>
      <c r="P438" s="20">
        <f t="shared" si="149"/>
        <v>2800940.91</v>
      </c>
      <c r="Q438" s="20">
        <f t="shared" si="152"/>
        <v>3648.9589760291819</v>
      </c>
      <c r="R438" s="3">
        <v>18606.45</v>
      </c>
      <c r="S438" s="23">
        <v>42735</v>
      </c>
      <c r="T438" s="169"/>
    </row>
    <row r="439" spans="1:20" s="31" customFormat="1" ht="23.45" customHeight="1" x14ac:dyDescent="0.25">
      <c r="A439" s="54">
        <v>66</v>
      </c>
      <c r="B439" s="159" t="s">
        <v>591</v>
      </c>
      <c r="C439" s="115">
        <v>1986</v>
      </c>
      <c r="D439" s="2">
        <v>0</v>
      </c>
      <c r="E439" s="2" t="s">
        <v>127</v>
      </c>
      <c r="F439" s="2">
        <v>9</v>
      </c>
      <c r="G439" s="2">
        <v>1</v>
      </c>
      <c r="H439" s="3">
        <v>5509</v>
      </c>
      <c r="I439" s="3">
        <v>2081.9</v>
      </c>
      <c r="J439" s="3">
        <v>2081.9</v>
      </c>
      <c r="K439" s="2">
        <v>296</v>
      </c>
      <c r="L439" s="3">
        <v>3316995.53</v>
      </c>
      <c r="M439" s="3">
        <v>0</v>
      </c>
      <c r="N439" s="3">
        <v>0</v>
      </c>
      <c r="O439" s="3">
        <v>0</v>
      </c>
      <c r="P439" s="20">
        <f t="shared" si="149"/>
        <v>3316995.53</v>
      </c>
      <c r="Q439" s="20">
        <f t="shared" si="152"/>
        <v>1593.2540131610547</v>
      </c>
      <c r="R439" s="3">
        <v>25690.240000000002</v>
      </c>
      <c r="S439" s="23">
        <v>42735</v>
      </c>
      <c r="T439" s="169"/>
    </row>
    <row r="440" spans="1:20" s="31" customFormat="1" ht="23.45" customHeight="1" x14ac:dyDescent="0.25">
      <c r="A440" s="54">
        <v>67</v>
      </c>
      <c r="B440" s="159" t="s">
        <v>813</v>
      </c>
      <c r="C440" s="115">
        <v>1984</v>
      </c>
      <c r="D440" s="2">
        <v>0</v>
      </c>
      <c r="E440" s="2" t="s">
        <v>416</v>
      </c>
      <c r="F440" s="2">
        <v>8</v>
      </c>
      <c r="G440" s="2" t="s">
        <v>814</v>
      </c>
      <c r="H440" s="3">
        <v>4947</v>
      </c>
      <c r="I440" s="3">
        <v>3657.3</v>
      </c>
      <c r="J440" s="3">
        <v>2983.8</v>
      </c>
      <c r="K440" s="2">
        <v>225</v>
      </c>
      <c r="L440" s="3">
        <v>3576291.46</v>
      </c>
      <c r="M440" s="3">
        <v>0</v>
      </c>
      <c r="N440" s="3">
        <v>0</v>
      </c>
      <c r="O440" s="3">
        <v>0</v>
      </c>
      <c r="P440" s="20">
        <f t="shared" si="149"/>
        <v>3576291.46</v>
      </c>
      <c r="Q440" s="20">
        <f t="shared" si="152"/>
        <v>977.85017909386704</v>
      </c>
      <c r="R440" s="3">
        <v>18606.45</v>
      </c>
      <c r="S440" s="23">
        <v>42735</v>
      </c>
      <c r="T440" s="169"/>
    </row>
    <row r="441" spans="1:20" s="31" customFormat="1" ht="23.45" customHeight="1" x14ac:dyDescent="0.25">
      <c r="A441" s="54">
        <v>68</v>
      </c>
      <c r="B441" s="159" t="s">
        <v>815</v>
      </c>
      <c r="C441" s="115">
        <v>1990</v>
      </c>
      <c r="D441" s="2">
        <v>0</v>
      </c>
      <c r="E441" s="2" t="s">
        <v>416</v>
      </c>
      <c r="F441" s="2">
        <v>9</v>
      </c>
      <c r="G441" s="2">
        <v>1</v>
      </c>
      <c r="H441" s="3">
        <v>4825</v>
      </c>
      <c r="I441" s="3">
        <v>4809</v>
      </c>
      <c r="J441" s="3">
        <v>4425.3999999999996</v>
      </c>
      <c r="K441" s="2">
        <v>310</v>
      </c>
      <c r="L441" s="3">
        <v>3576924.02</v>
      </c>
      <c r="M441" s="3">
        <v>0</v>
      </c>
      <c r="N441" s="3">
        <v>0</v>
      </c>
      <c r="O441" s="3">
        <v>0</v>
      </c>
      <c r="P441" s="20">
        <f t="shared" si="149"/>
        <v>3576924.02</v>
      </c>
      <c r="Q441" s="20">
        <f t="shared" si="152"/>
        <v>743.79788313578706</v>
      </c>
      <c r="R441" s="3">
        <v>18606.45</v>
      </c>
      <c r="S441" s="23">
        <v>42735</v>
      </c>
      <c r="T441" s="169"/>
    </row>
    <row r="442" spans="1:20" s="31" customFormat="1" ht="23.45" customHeight="1" x14ac:dyDescent="0.25">
      <c r="A442" s="54">
        <v>69</v>
      </c>
      <c r="B442" s="159" t="s">
        <v>753</v>
      </c>
      <c r="C442" s="115">
        <v>1992</v>
      </c>
      <c r="D442" s="2">
        <v>0</v>
      </c>
      <c r="E442" s="2" t="s">
        <v>416</v>
      </c>
      <c r="F442" s="2">
        <v>5</v>
      </c>
      <c r="G442" s="2">
        <v>4</v>
      </c>
      <c r="H442" s="3">
        <v>2744.9</v>
      </c>
      <c r="I442" s="3">
        <v>2744.9</v>
      </c>
      <c r="J442" s="3">
        <v>2744.9</v>
      </c>
      <c r="K442" s="2">
        <v>138</v>
      </c>
      <c r="L442" s="3">
        <v>4068781.4</v>
      </c>
      <c r="M442" s="3">
        <v>0</v>
      </c>
      <c r="N442" s="3">
        <v>0</v>
      </c>
      <c r="O442" s="3">
        <v>0</v>
      </c>
      <c r="P442" s="20">
        <f t="shared" si="149"/>
        <v>4068781.4</v>
      </c>
      <c r="Q442" s="20">
        <f t="shared" si="152"/>
        <v>1482.3058763525082</v>
      </c>
      <c r="R442" s="3">
        <v>18606.45</v>
      </c>
      <c r="S442" s="23">
        <v>42735</v>
      </c>
      <c r="T442" s="169"/>
    </row>
    <row r="443" spans="1:20" s="31" customFormat="1" ht="23.45" customHeight="1" x14ac:dyDescent="0.25">
      <c r="A443" s="54">
        <v>70</v>
      </c>
      <c r="B443" s="14" t="s">
        <v>775</v>
      </c>
      <c r="C443" s="157">
        <v>2002</v>
      </c>
      <c r="D443" s="54">
        <v>0</v>
      </c>
      <c r="E443" s="2" t="s">
        <v>127</v>
      </c>
      <c r="F443" s="2">
        <v>5</v>
      </c>
      <c r="G443" s="2">
        <v>2</v>
      </c>
      <c r="H443" s="3">
        <v>2811.9</v>
      </c>
      <c r="I443" s="3">
        <v>2477.5</v>
      </c>
      <c r="J443" s="3">
        <v>2385.5</v>
      </c>
      <c r="K443" s="2">
        <v>104</v>
      </c>
      <c r="L443" s="3">
        <v>7813825.79</v>
      </c>
      <c r="M443" s="3">
        <v>0</v>
      </c>
      <c r="N443" s="3">
        <v>0</v>
      </c>
      <c r="O443" s="3">
        <v>0</v>
      </c>
      <c r="P443" s="20">
        <f t="shared" si="149"/>
        <v>7813825.79</v>
      </c>
      <c r="Q443" s="20">
        <f t="shared" si="152"/>
        <v>3153.9155560040363</v>
      </c>
      <c r="R443" s="3">
        <v>18606.45</v>
      </c>
      <c r="S443" s="23">
        <v>42735</v>
      </c>
      <c r="T443" s="169"/>
    </row>
    <row r="444" spans="1:20" s="31" customFormat="1" ht="23.45" customHeight="1" x14ac:dyDescent="0.25">
      <c r="A444" s="54">
        <v>71</v>
      </c>
      <c r="B444" s="14" t="s">
        <v>776</v>
      </c>
      <c r="C444" s="157">
        <v>2006</v>
      </c>
      <c r="D444" s="54">
        <v>0</v>
      </c>
      <c r="E444" s="2" t="s">
        <v>416</v>
      </c>
      <c r="F444" s="2">
        <v>10</v>
      </c>
      <c r="G444" s="2">
        <v>3</v>
      </c>
      <c r="H444" s="3">
        <v>7873.4</v>
      </c>
      <c r="I444" s="3">
        <v>6717.1</v>
      </c>
      <c r="J444" s="3">
        <v>5574.3</v>
      </c>
      <c r="K444" s="2">
        <v>377</v>
      </c>
      <c r="L444" s="3">
        <v>2821553.86</v>
      </c>
      <c r="M444" s="3">
        <v>0</v>
      </c>
      <c r="N444" s="3">
        <v>0</v>
      </c>
      <c r="O444" s="3">
        <v>0</v>
      </c>
      <c r="P444" s="20">
        <f t="shared" si="149"/>
        <v>2821553.86</v>
      </c>
      <c r="Q444" s="20">
        <f t="shared" si="152"/>
        <v>420.05536020008628</v>
      </c>
      <c r="R444" s="3">
        <v>24736.34</v>
      </c>
      <c r="S444" s="23">
        <v>42735</v>
      </c>
      <c r="T444" s="169"/>
    </row>
    <row r="445" spans="1:20" s="101" customFormat="1" ht="25.5" customHeight="1" x14ac:dyDescent="0.25">
      <c r="A445" s="52"/>
      <c r="B445" s="230" t="s">
        <v>596</v>
      </c>
      <c r="C445" s="231"/>
      <c r="D445" s="52"/>
      <c r="E445" s="52"/>
      <c r="F445" s="27"/>
      <c r="G445" s="27"/>
      <c r="H445" s="4">
        <f t="shared" ref="H445:P445" si="160">ROUND(SUM(H419:H444),2)</f>
        <v>88889.1</v>
      </c>
      <c r="I445" s="4">
        <f t="shared" si="160"/>
        <v>79792.2</v>
      </c>
      <c r="J445" s="4">
        <f t="shared" si="160"/>
        <v>68866.05</v>
      </c>
      <c r="K445" s="28">
        <f t="shared" si="160"/>
        <v>5101</v>
      </c>
      <c r="L445" s="4">
        <f t="shared" si="160"/>
        <v>172523863.66999999</v>
      </c>
      <c r="M445" s="4">
        <f t="shared" si="160"/>
        <v>0</v>
      </c>
      <c r="N445" s="4">
        <f t="shared" si="160"/>
        <v>4590720.7300000004</v>
      </c>
      <c r="O445" s="4">
        <f t="shared" si="160"/>
        <v>1147680.19</v>
      </c>
      <c r="P445" s="4">
        <f t="shared" si="160"/>
        <v>166785462.75</v>
      </c>
      <c r="Q445" s="53">
        <f t="shared" si="152"/>
        <v>2162.1645182110533</v>
      </c>
      <c r="R445" s="4"/>
      <c r="S445" s="27"/>
      <c r="T445" s="169"/>
    </row>
    <row r="446" spans="1:20" s="98" customFormat="1" ht="22.5" hidden="1" customHeight="1" x14ac:dyDescent="0.25">
      <c r="A446" s="2"/>
      <c r="B446" s="205" t="s">
        <v>93</v>
      </c>
      <c r="C446" s="206"/>
      <c r="D446" s="123"/>
      <c r="E446" s="2"/>
      <c r="F446" s="2"/>
      <c r="G446" s="2"/>
      <c r="H446" s="2"/>
      <c r="I446" s="2"/>
      <c r="J446" s="2"/>
      <c r="K446" s="2"/>
      <c r="L446" s="3"/>
      <c r="M446" s="3"/>
      <c r="N446" s="3"/>
      <c r="O446" s="3"/>
      <c r="P446" s="3"/>
      <c r="Q446" s="3"/>
      <c r="R446" s="3"/>
      <c r="S446" s="2"/>
      <c r="T446" s="169"/>
    </row>
    <row r="447" spans="1:20" s="127" customFormat="1" ht="23.45" hidden="1" customHeight="1" x14ac:dyDescent="0.25">
      <c r="A447" s="54">
        <v>72</v>
      </c>
      <c r="B447" s="25" t="s">
        <v>85</v>
      </c>
      <c r="C447" s="115">
        <v>1976</v>
      </c>
      <c r="D447" s="2">
        <v>0</v>
      </c>
      <c r="E447" s="2" t="s">
        <v>539</v>
      </c>
      <c r="F447" s="6">
        <v>2</v>
      </c>
      <c r="G447" s="6">
        <v>3</v>
      </c>
      <c r="H447" s="3">
        <v>851</v>
      </c>
      <c r="I447" s="3">
        <v>851</v>
      </c>
      <c r="J447" s="3">
        <v>248.4</v>
      </c>
      <c r="K447" s="6">
        <v>59</v>
      </c>
      <c r="L447" s="3">
        <v>3138400.8</v>
      </c>
      <c r="M447" s="3">
        <v>0</v>
      </c>
      <c r="N447" s="3">
        <v>0</v>
      </c>
      <c r="O447" s="3">
        <v>0</v>
      </c>
      <c r="P447" s="3">
        <f t="shared" ref="P447:P456" si="161">ROUND(L447-(M447+N447+O447),2)</f>
        <v>3138400.8</v>
      </c>
      <c r="Q447" s="3">
        <f t="shared" ref="Q447" si="162">L447/I447</f>
        <v>3687.8975323149234</v>
      </c>
      <c r="R447" s="3">
        <v>24736.34</v>
      </c>
      <c r="S447" s="23">
        <v>42735</v>
      </c>
      <c r="T447" s="182"/>
    </row>
    <row r="448" spans="1:20" s="127" customFormat="1" ht="23.45" hidden="1" customHeight="1" x14ac:dyDescent="0.25">
      <c r="A448" s="54">
        <v>73</v>
      </c>
      <c r="B448" s="113" t="s">
        <v>275</v>
      </c>
      <c r="C448" s="115">
        <v>1977</v>
      </c>
      <c r="D448" s="6">
        <v>0</v>
      </c>
      <c r="E448" s="2" t="s">
        <v>539</v>
      </c>
      <c r="F448" s="6">
        <v>2</v>
      </c>
      <c r="G448" s="6">
        <v>3</v>
      </c>
      <c r="H448" s="3">
        <v>825</v>
      </c>
      <c r="I448" s="3">
        <v>825</v>
      </c>
      <c r="J448" s="3">
        <v>591.79999999999995</v>
      </c>
      <c r="K448" s="6">
        <v>40</v>
      </c>
      <c r="L448" s="3">
        <v>3175952.24</v>
      </c>
      <c r="M448" s="3">
        <v>0</v>
      </c>
      <c r="N448" s="3">
        <v>0</v>
      </c>
      <c r="O448" s="3">
        <v>0</v>
      </c>
      <c r="P448" s="3">
        <f t="shared" si="161"/>
        <v>3175952.24</v>
      </c>
      <c r="Q448" s="3">
        <v>4298.033284848485</v>
      </c>
      <c r="R448" s="3">
        <v>24736.34</v>
      </c>
      <c r="S448" s="23">
        <v>42735</v>
      </c>
      <c r="T448" s="169"/>
    </row>
    <row r="449" spans="1:20" s="127" customFormat="1" ht="23.45" hidden="1" customHeight="1" x14ac:dyDescent="0.25">
      <c r="A449" s="54">
        <v>74</v>
      </c>
      <c r="B449" s="113" t="s">
        <v>276</v>
      </c>
      <c r="C449" s="115">
        <v>1978</v>
      </c>
      <c r="D449" s="6">
        <v>0</v>
      </c>
      <c r="E449" s="2" t="s">
        <v>539</v>
      </c>
      <c r="F449" s="6">
        <v>2</v>
      </c>
      <c r="G449" s="6">
        <v>3</v>
      </c>
      <c r="H449" s="3">
        <v>857.5</v>
      </c>
      <c r="I449" s="3">
        <v>857.5</v>
      </c>
      <c r="J449" s="3">
        <v>549.6</v>
      </c>
      <c r="K449" s="6">
        <v>70</v>
      </c>
      <c r="L449" s="3">
        <v>2345205.21</v>
      </c>
      <c r="M449" s="3">
        <v>0</v>
      </c>
      <c r="N449" s="3">
        <v>0</v>
      </c>
      <c r="O449" s="3">
        <v>0</v>
      </c>
      <c r="P449" s="3">
        <f t="shared" si="161"/>
        <v>2345205.21</v>
      </c>
      <c r="Q449" s="3">
        <v>3425.1021690962098</v>
      </c>
      <c r="R449" s="3">
        <v>24736.34</v>
      </c>
      <c r="S449" s="23">
        <v>42735</v>
      </c>
      <c r="T449" s="169"/>
    </row>
    <row r="450" spans="1:20" s="127" customFormat="1" ht="23.45" hidden="1" customHeight="1" x14ac:dyDescent="0.25">
      <c r="A450" s="54">
        <v>75</v>
      </c>
      <c r="B450" s="113" t="s">
        <v>277</v>
      </c>
      <c r="C450" s="115">
        <v>1978</v>
      </c>
      <c r="D450" s="6">
        <v>0</v>
      </c>
      <c r="E450" s="2" t="s">
        <v>539</v>
      </c>
      <c r="F450" s="6">
        <v>2</v>
      </c>
      <c r="G450" s="6">
        <v>3</v>
      </c>
      <c r="H450" s="3">
        <v>849</v>
      </c>
      <c r="I450" s="3">
        <v>849</v>
      </c>
      <c r="J450" s="3">
        <v>679.3</v>
      </c>
      <c r="K450" s="6">
        <v>46</v>
      </c>
      <c r="L450" s="3">
        <v>3525460.79</v>
      </c>
      <c r="M450" s="3">
        <v>0</v>
      </c>
      <c r="N450" s="3">
        <v>0</v>
      </c>
      <c r="O450" s="3">
        <v>0</v>
      </c>
      <c r="P450" s="3">
        <f t="shared" si="161"/>
        <v>3525460.79</v>
      </c>
      <c r="Q450" s="3">
        <v>4152.4862073027089</v>
      </c>
      <c r="R450" s="3">
        <v>24736.34</v>
      </c>
      <c r="S450" s="23">
        <v>42735</v>
      </c>
      <c r="T450" s="169"/>
    </row>
    <row r="451" spans="1:20" s="127" customFormat="1" ht="23.45" hidden="1" customHeight="1" x14ac:dyDescent="0.25">
      <c r="A451" s="54">
        <v>76</v>
      </c>
      <c r="B451" s="113" t="s">
        <v>278</v>
      </c>
      <c r="C451" s="115">
        <v>1977</v>
      </c>
      <c r="D451" s="6">
        <v>0</v>
      </c>
      <c r="E451" s="2" t="s">
        <v>539</v>
      </c>
      <c r="F451" s="6">
        <v>2</v>
      </c>
      <c r="G451" s="6">
        <v>3</v>
      </c>
      <c r="H451" s="3">
        <v>849.1</v>
      </c>
      <c r="I451" s="3">
        <v>849.1</v>
      </c>
      <c r="J451" s="3">
        <v>780.1</v>
      </c>
      <c r="K451" s="3">
        <v>46</v>
      </c>
      <c r="L451" s="3">
        <v>3325060.64</v>
      </c>
      <c r="M451" s="3">
        <v>0</v>
      </c>
      <c r="N451" s="3">
        <v>0</v>
      </c>
      <c r="O451" s="3">
        <v>0</v>
      </c>
      <c r="P451" s="3">
        <f t="shared" si="161"/>
        <v>3325060.64</v>
      </c>
      <c r="Q451" s="3">
        <f>L451/H451</f>
        <v>3915.9823813449534</v>
      </c>
      <c r="R451" s="3">
        <v>24736.34</v>
      </c>
      <c r="S451" s="23">
        <v>42735</v>
      </c>
      <c r="T451" s="182"/>
    </row>
    <row r="452" spans="1:20" s="127" customFormat="1" ht="23.45" hidden="1" customHeight="1" x14ac:dyDescent="0.25">
      <c r="A452" s="54">
        <v>77</v>
      </c>
      <c r="B452" s="25" t="s">
        <v>279</v>
      </c>
      <c r="C452" s="115">
        <v>1977</v>
      </c>
      <c r="D452" s="6">
        <v>0</v>
      </c>
      <c r="E452" s="2" t="s">
        <v>539</v>
      </c>
      <c r="F452" s="6">
        <v>2</v>
      </c>
      <c r="G452" s="6">
        <v>3</v>
      </c>
      <c r="H452" s="3">
        <v>833.1</v>
      </c>
      <c r="I452" s="3">
        <v>833.1</v>
      </c>
      <c r="J452" s="3">
        <v>683.1</v>
      </c>
      <c r="K452" s="3">
        <v>32</v>
      </c>
      <c r="L452" s="3">
        <v>1661891.48</v>
      </c>
      <c r="M452" s="3">
        <v>0</v>
      </c>
      <c r="N452" s="3">
        <v>0</v>
      </c>
      <c r="O452" s="3">
        <v>0</v>
      </c>
      <c r="P452" s="3">
        <f t="shared" si="161"/>
        <v>1661891.48</v>
      </c>
      <c r="Q452" s="3">
        <f>L452/H452</f>
        <v>1994.8283279318209</v>
      </c>
      <c r="R452" s="3">
        <v>24736.34</v>
      </c>
      <c r="S452" s="23">
        <v>42735</v>
      </c>
      <c r="T452" s="182"/>
    </row>
    <row r="453" spans="1:20" s="127" customFormat="1" ht="23.45" hidden="1" customHeight="1" x14ac:dyDescent="0.25">
      <c r="A453" s="54">
        <v>78</v>
      </c>
      <c r="B453" s="25" t="s">
        <v>280</v>
      </c>
      <c r="C453" s="115">
        <v>1977</v>
      </c>
      <c r="D453" s="6">
        <v>0</v>
      </c>
      <c r="E453" s="2" t="s">
        <v>539</v>
      </c>
      <c r="F453" s="6">
        <v>2</v>
      </c>
      <c r="G453" s="6">
        <v>3</v>
      </c>
      <c r="H453" s="3">
        <v>843</v>
      </c>
      <c r="I453" s="3">
        <v>843</v>
      </c>
      <c r="J453" s="3">
        <v>692.5</v>
      </c>
      <c r="K453" s="3">
        <v>61</v>
      </c>
      <c r="L453" s="3">
        <v>3262077.16</v>
      </c>
      <c r="M453" s="3">
        <v>0</v>
      </c>
      <c r="N453" s="3">
        <v>0</v>
      </c>
      <c r="O453" s="3">
        <v>0</v>
      </c>
      <c r="P453" s="3">
        <f t="shared" si="161"/>
        <v>3262077.16</v>
      </c>
      <c r="Q453" s="3">
        <f>L453/H453</f>
        <v>3869.6051720047453</v>
      </c>
      <c r="R453" s="3">
        <v>24736.34</v>
      </c>
      <c r="S453" s="23">
        <v>42735</v>
      </c>
      <c r="T453" s="182"/>
    </row>
    <row r="454" spans="1:20" s="127" customFormat="1" ht="23.45" hidden="1" customHeight="1" x14ac:dyDescent="0.25">
      <c r="A454" s="54">
        <v>79</v>
      </c>
      <c r="B454" s="25" t="s">
        <v>283</v>
      </c>
      <c r="C454" s="115">
        <v>1977</v>
      </c>
      <c r="D454" s="6">
        <v>0</v>
      </c>
      <c r="E454" s="2" t="s">
        <v>539</v>
      </c>
      <c r="F454" s="6">
        <v>2</v>
      </c>
      <c r="G454" s="6">
        <v>3</v>
      </c>
      <c r="H454" s="3">
        <v>772.6</v>
      </c>
      <c r="I454" s="3">
        <v>772.6</v>
      </c>
      <c r="J454" s="3">
        <v>772.6</v>
      </c>
      <c r="K454" s="6">
        <v>64</v>
      </c>
      <c r="L454" s="3">
        <v>3121788.02</v>
      </c>
      <c r="M454" s="3">
        <v>0</v>
      </c>
      <c r="N454" s="3">
        <v>0</v>
      </c>
      <c r="O454" s="3">
        <v>0</v>
      </c>
      <c r="P454" s="3">
        <f t="shared" si="161"/>
        <v>3121788.02</v>
      </c>
      <c r="Q454" s="3">
        <v>4040.6264820088013</v>
      </c>
      <c r="R454" s="3">
        <v>24736.34</v>
      </c>
      <c r="S454" s="23">
        <v>42735</v>
      </c>
      <c r="T454" s="169"/>
    </row>
    <row r="455" spans="1:20" s="127" customFormat="1" ht="23.45" hidden="1" customHeight="1" x14ac:dyDescent="0.25">
      <c r="A455" s="54">
        <v>80</v>
      </c>
      <c r="B455" s="25" t="s">
        <v>284</v>
      </c>
      <c r="C455" s="115">
        <v>1976</v>
      </c>
      <c r="D455" s="6">
        <v>0</v>
      </c>
      <c r="E455" s="2" t="s">
        <v>539</v>
      </c>
      <c r="F455" s="6">
        <v>2</v>
      </c>
      <c r="G455" s="6">
        <v>2</v>
      </c>
      <c r="H455" s="3">
        <v>846.4</v>
      </c>
      <c r="I455" s="3">
        <v>846.4</v>
      </c>
      <c r="J455" s="3">
        <v>592.79999999999995</v>
      </c>
      <c r="K455" s="6">
        <v>59</v>
      </c>
      <c r="L455" s="3">
        <v>3133949.2</v>
      </c>
      <c r="M455" s="3">
        <v>0</v>
      </c>
      <c r="N455" s="3">
        <f t="shared" ref="N455" si="163">ROUND(L455*10%,2)</f>
        <v>313394.92</v>
      </c>
      <c r="O455" s="3">
        <f t="shared" ref="O455" si="164">ROUND(L455*2.5%,2)</f>
        <v>78348.73</v>
      </c>
      <c r="P455" s="3">
        <f t="shared" si="161"/>
        <v>2742205.55</v>
      </c>
      <c r="Q455" s="3">
        <v>3702.6810018903593</v>
      </c>
      <c r="R455" s="3">
        <v>24736.34</v>
      </c>
      <c r="S455" s="23">
        <v>42735</v>
      </c>
      <c r="T455" s="169"/>
    </row>
    <row r="456" spans="1:20" s="127" customFormat="1" ht="30.75" hidden="1" customHeight="1" x14ac:dyDescent="0.25">
      <c r="A456" s="54">
        <v>81</v>
      </c>
      <c r="B456" s="25" t="s">
        <v>92</v>
      </c>
      <c r="C456" s="115">
        <v>1995</v>
      </c>
      <c r="D456" s="2">
        <v>0</v>
      </c>
      <c r="E456" s="2" t="s">
        <v>127</v>
      </c>
      <c r="F456" s="6">
        <v>2</v>
      </c>
      <c r="G456" s="6">
        <v>2</v>
      </c>
      <c r="H456" s="3">
        <v>666</v>
      </c>
      <c r="I456" s="3">
        <v>592</v>
      </c>
      <c r="J456" s="3">
        <v>504.9</v>
      </c>
      <c r="K456" s="6">
        <v>22</v>
      </c>
      <c r="L456" s="3">
        <v>1301546.08</v>
      </c>
      <c r="M456" s="3">
        <v>0</v>
      </c>
      <c r="N456" s="3">
        <v>0</v>
      </c>
      <c r="O456" s="3">
        <v>0</v>
      </c>
      <c r="P456" s="3">
        <f t="shared" si="161"/>
        <v>1301546.08</v>
      </c>
      <c r="Q456" s="3">
        <v>3420.0266047297296</v>
      </c>
      <c r="R456" s="3">
        <v>24736.34</v>
      </c>
      <c r="S456" s="23">
        <v>42735</v>
      </c>
      <c r="T456" s="169"/>
    </row>
    <row r="457" spans="1:20" s="97" customFormat="1" ht="23.45" hidden="1" customHeight="1" x14ac:dyDescent="0.25">
      <c r="A457" s="4"/>
      <c r="B457" s="227" t="s">
        <v>94</v>
      </c>
      <c r="C457" s="227"/>
      <c r="D457" s="121"/>
      <c r="E457" s="4"/>
      <c r="F457" s="4"/>
      <c r="G457" s="4"/>
      <c r="H457" s="4">
        <f t="shared" ref="H457:K457" si="165">ROUND(SUM(H447:H456),2)</f>
        <v>8192.7000000000007</v>
      </c>
      <c r="I457" s="4">
        <f t="shared" si="165"/>
        <v>8118.7</v>
      </c>
      <c r="J457" s="4">
        <f t="shared" si="165"/>
        <v>6095.1</v>
      </c>
      <c r="K457" s="4">
        <f t="shared" si="165"/>
        <v>499</v>
      </c>
      <c r="L457" s="4">
        <f>ROUND(SUM(L447:L456),2)</f>
        <v>27991331.620000001</v>
      </c>
      <c r="M457" s="4">
        <f t="shared" ref="M457:P457" si="166">ROUND(SUM(M447:M456),2)</f>
        <v>0</v>
      </c>
      <c r="N457" s="4">
        <f t="shared" si="166"/>
        <v>313394.92</v>
      </c>
      <c r="O457" s="4">
        <f t="shared" si="166"/>
        <v>78348.73</v>
      </c>
      <c r="P457" s="4">
        <f t="shared" si="166"/>
        <v>27599587.969999999</v>
      </c>
      <c r="Q457" s="4">
        <v>3363.5017406789452</v>
      </c>
      <c r="R457" s="4"/>
      <c r="S457" s="4"/>
      <c r="T457" s="169"/>
    </row>
    <row r="458" spans="1:20" s="98" customFormat="1" ht="26.25" hidden="1" customHeight="1" x14ac:dyDescent="0.25">
      <c r="A458" s="2"/>
      <c r="B458" s="204" t="s">
        <v>75</v>
      </c>
      <c r="C458" s="204"/>
      <c r="D458" s="2"/>
      <c r="E458" s="2"/>
      <c r="F458" s="2"/>
      <c r="G458" s="2"/>
      <c r="H458" s="2"/>
      <c r="I458" s="2"/>
      <c r="J458" s="2"/>
      <c r="K458" s="2"/>
      <c r="L458" s="3"/>
      <c r="M458" s="3"/>
      <c r="N458" s="3"/>
      <c r="O458" s="3"/>
      <c r="P458" s="3"/>
      <c r="Q458" s="3"/>
      <c r="R458" s="3"/>
      <c r="S458" s="2"/>
      <c r="T458" s="169"/>
    </row>
    <row r="459" spans="1:20" s="160" customFormat="1" ht="36" hidden="1" customHeight="1" x14ac:dyDescent="0.25">
      <c r="A459" s="54">
        <v>82</v>
      </c>
      <c r="B459" s="14" t="s">
        <v>285</v>
      </c>
      <c r="C459" s="115">
        <v>1973</v>
      </c>
      <c r="D459" s="2">
        <v>0</v>
      </c>
      <c r="E459" s="2" t="s">
        <v>416</v>
      </c>
      <c r="F459" s="2">
        <v>5</v>
      </c>
      <c r="G459" s="2">
        <v>4</v>
      </c>
      <c r="H459" s="3">
        <v>5661.7</v>
      </c>
      <c r="I459" s="3">
        <v>3505.9</v>
      </c>
      <c r="J459" s="3">
        <v>3505.9</v>
      </c>
      <c r="K459" s="2">
        <v>150</v>
      </c>
      <c r="L459" s="3">
        <v>6375050.2999999998</v>
      </c>
      <c r="M459" s="3">
        <v>0</v>
      </c>
      <c r="N459" s="3">
        <v>0</v>
      </c>
      <c r="O459" s="3">
        <v>0</v>
      </c>
      <c r="P459" s="3">
        <f t="shared" ref="P459:P520" si="167">ROUND(L459-(M459+N459+O459),2)</f>
        <v>6375050.2999999998</v>
      </c>
      <c r="Q459" s="3">
        <v>4932.3398528195321</v>
      </c>
      <c r="R459" s="3">
        <v>15577.35</v>
      </c>
      <c r="S459" s="23">
        <v>42735</v>
      </c>
      <c r="T459" s="169"/>
    </row>
    <row r="460" spans="1:20" s="127" customFormat="1" ht="23.45" hidden="1" customHeight="1" x14ac:dyDescent="0.25">
      <c r="A460" s="54">
        <v>83</v>
      </c>
      <c r="B460" s="14" t="s">
        <v>309</v>
      </c>
      <c r="C460" s="115">
        <v>1973</v>
      </c>
      <c r="D460" s="2">
        <v>0</v>
      </c>
      <c r="E460" s="2" t="s">
        <v>539</v>
      </c>
      <c r="F460" s="2">
        <v>2</v>
      </c>
      <c r="G460" s="2">
        <v>2</v>
      </c>
      <c r="H460" s="3">
        <v>478.4</v>
      </c>
      <c r="I460" s="3">
        <v>348.3</v>
      </c>
      <c r="J460" s="3">
        <v>192.2</v>
      </c>
      <c r="K460" s="2">
        <v>39</v>
      </c>
      <c r="L460" s="3">
        <v>1652535.72</v>
      </c>
      <c r="M460" s="3">
        <v>0</v>
      </c>
      <c r="N460" s="3">
        <v>0</v>
      </c>
      <c r="O460" s="3">
        <v>0</v>
      </c>
      <c r="P460" s="3">
        <f t="shared" si="167"/>
        <v>1652535.72</v>
      </c>
      <c r="Q460" s="3">
        <v>5643.937984496124</v>
      </c>
      <c r="R460" s="3">
        <v>24736.34</v>
      </c>
      <c r="S460" s="23">
        <v>42735</v>
      </c>
      <c r="T460" s="169"/>
    </row>
    <row r="461" spans="1:20" s="127" customFormat="1" ht="23.45" hidden="1" customHeight="1" x14ac:dyDescent="0.25">
      <c r="A461" s="54">
        <v>84</v>
      </c>
      <c r="B461" s="14" t="s">
        <v>767</v>
      </c>
      <c r="C461" s="115">
        <v>1970</v>
      </c>
      <c r="D461" s="2">
        <v>0</v>
      </c>
      <c r="E461" s="2" t="s">
        <v>127</v>
      </c>
      <c r="F461" s="2">
        <v>5</v>
      </c>
      <c r="G461" s="2">
        <v>2</v>
      </c>
      <c r="H461" s="3">
        <v>6426.69</v>
      </c>
      <c r="I461" s="3">
        <v>3211.79</v>
      </c>
      <c r="J461" s="3">
        <v>1698.4</v>
      </c>
      <c r="K461" s="6">
        <v>224</v>
      </c>
      <c r="L461" s="3">
        <v>6746148.7699999996</v>
      </c>
      <c r="M461" s="3">
        <v>0</v>
      </c>
      <c r="N461" s="3">
        <v>0</v>
      </c>
      <c r="O461" s="3">
        <v>0</v>
      </c>
      <c r="P461" s="3">
        <f t="shared" si="167"/>
        <v>6746148.7699999996</v>
      </c>
      <c r="Q461" s="3">
        <f>L461/I461</f>
        <v>2100.4327088632817</v>
      </c>
      <c r="R461" s="3">
        <v>24736.34</v>
      </c>
      <c r="S461" s="23">
        <v>42735</v>
      </c>
      <c r="T461" s="182"/>
    </row>
    <row r="462" spans="1:20" s="127" customFormat="1" ht="23.45" hidden="1" customHeight="1" x14ac:dyDescent="0.25">
      <c r="A462" s="54">
        <v>85</v>
      </c>
      <c r="B462" s="14" t="s">
        <v>792</v>
      </c>
      <c r="C462" s="115">
        <v>1972</v>
      </c>
      <c r="D462" s="2">
        <v>0</v>
      </c>
      <c r="E462" s="2" t="s">
        <v>416</v>
      </c>
      <c r="F462" s="2">
        <v>5</v>
      </c>
      <c r="G462" s="2">
        <v>4</v>
      </c>
      <c r="H462" s="3">
        <v>6607.6</v>
      </c>
      <c r="I462" s="3">
        <v>3547.3</v>
      </c>
      <c r="J462" s="3">
        <v>2127.3000000000002</v>
      </c>
      <c r="K462" s="2">
        <v>216</v>
      </c>
      <c r="L462" s="3">
        <v>8004578.3399999999</v>
      </c>
      <c r="M462" s="3">
        <v>0</v>
      </c>
      <c r="N462" s="3">
        <v>0</v>
      </c>
      <c r="O462" s="3">
        <v>0</v>
      </c>
      <c r="P462" s="3">
        <f t="shared" si="167"/>
        <v>8004578.3399999999</v>
      </c>
      <c r="Q462" s="3">
        <v>3644.2341893834746</v>
      </c>
      <c r="R462" s="3">
        <v>15577.35</v>
      </c>
      <c r="S462" s="23">
        <v>42735</v>
      </c>
      <c r="T462" s="169"/>
    </row>
    <row r="463" spans="1:20" s="127" customFormat="1" ht="23.45" hidden="1" customHeight="1" x14ac:dyDescent="0.25">
      <c r="A463" s="54">
        <v>86</v>
      </c>
      <c r="B463" s="14" t="s">
        <v>308</v>
      </c>
      <c r="C463" s="115">
        <v>1972</v>
      </c>
      <c r="D463" s="2">
        <v>0</v>
      </c>
      <c r="E463" s="2" t="s">
        <v>539</v>
      </c>
      <c r="F463" s="2">
        <v>5</v>
      </c>
      <c r="G463" s="2">
        <v>8</v>
      </c>
      <c r="H463" s="3">
        <v>10934.05</v>
      </c>
      <c r="I463" s="3">
        <v>6875.85</v>
      </c>
      <c r="J463" s="3">
        <v>3973.7</v>
      </c>
      <c r="K463" s="2">
        <v>337</v>
      </c>
      <c r="L463" s="3">
        <v>20532893.129999999</v>
      </c>
      <c r="M463" s="3">
        <v>0</v>
      </c>
      <c r="N463" s="3">
        <v>0</v>
      </c>
      <c r="O463" s="3">
        <v>0</v>
      </c>
      <c r="P463" s="3">
        <f t="shared" si="167"/>
        <v>20532893.129999999</v>
      </c>
      <c r="Q463" s="3">
        <v>2986.2334300486482</v>
      </c>
      <c r="R463" s="3">
        <v>24736.34</v>
      </c>
      <c r="S463" s="23">
        <v>42735</v>
      </c>
      <c r="T463" s="169"/>
    </row>
    <row r="464" spans="1:20" s="127" customFormat="1" ht="23.45" hidden="1" customHeight="1" x14ac:dyDescent="0.25">
      <c r="A464" s="54">
        <v>87</v>
      </c>
      <c r="B464" s="14" t="s">
        <v>793</v>
      </c>
      <c r="C464" s="115">
        <v>1974</v>
      </c>
      <c r="D464" s="2">
        <v>0</v>
      </c>
      <c r="E464" s="2" t="s">
        <v>416</v>
      </c>
      <c r="F464" s="2">
        <v>5</v>
      </c>
      <c r="G464" s="2">
        <v>4</v>
      </c>
      <c r="H464" s="3">
        <v>6319.1</v>
      </c>
      <c r="I464" s="3">
        <v>3317.8</v>
      </c>
      <c r="J464" s="3">
        <v>1937.7</v>
      </c>
      <c r="K464" s="2">
        <v>196</v>
      </c>
      <c r="L464" s="3">
        <v>12094926.24</v>
      </c>
      <c r="M464" s="3">
        <v>0</v>
      </c>
      <c r="N464" s="3">
        <v>0</v>
      </c>
      <c r="O464" s="3">
        <v>0</v>
      </c>
      <c r="P464" s="3">
        <f t="shared" si="167"/>
        <v>12094926.24</v>
      </c>
      <c r="Q464" s="3">
        <v>794.78029718488142</v>
      </c>
      <c r="R464" s="3">
        <v>15577.35</v>
      </c>
      <c r="S464" s="23">
        <v>42735</v>
      </c>
      <c r="T464" s="169"/>
    </row>
    <row r="465" spans="1:20" s="127" customFormat="1" ht="23.45" hidden="1" customHeight="1" x14ac:dyDescent="0.25">
      <c r="A465" s="54">
        <v>88</v>
      </c>
      <c r="B465" s="14" t="s">
        <v>787</v>
      </c>
      <c r="C465" s="115">
        <v>1972</v>
      </c>
      <c r="D465" s="2">
        <v>0</v>
      </c>
      <c r="E465" s="2" t="s">
        <v>539</v>
      </c>
      <c r="F465" s="2">
        <v>5</v>
      </c>
      <c r="G465" s="2">
        <v>4</v>
      </c>
      <c r="H465" s="3">
        <v>3527.9</v>
      </c>
      <c r="I465" s="3">
        <v>3527.9</v>
      </c>
      <c r="J465" s="3">
        <v>2302.8000000000002</v>
      </c>
      <c r="K465" s="2">
        <v>143</v>
      </c>
      <c r="L465" s="3">
        <v>7490009.29</v>
      </c>
      <c r="M465" s="3">
        <v>0</v>
      </c>
      <c r="N465" s="3">
        <v>0</v>
      </c>
      <c r="O465" s="3">
        <v>0</v>
      </c>
      <c r="P465" s="3">
        <f t="shared" si="167"/>
        <v>7490009.29</v>
      </c>
      <c r="Q465" s="3">
        <f>L465/I465</f>
        <v>2123.078684203067</v>
      </c>
      <c r="R465" s="3">
        <v>24736.34</v>
      </c>
      <c r="S465" s="23">
        <v>42735</v>
      </c>
      <c r="T465" s="182"/>
    </row>
    <row r="466" spans="1:20" s="127" customFormat="1" ht="23.45" hidden="1" customHeight="1" x14ac:dyDescent="0.25">
      <c r="A466" s="54">
        <v>89</v>
      </c>
      <c r="B466" s="14" t="s">
        <v>770</v>
      </c>
      <c r="C466" s="115">
        <v>1972</v>
      </c>
      <c r="D466" s="2">
        <v>0</v>
      </c>
      <c r="E466" s="2" t="s">
        <v>127</v>
      </c>
      <c r="F466" s="2">
        <v>5</v>
      </c>
      <c r="G466" s="2">
        <v>3</v>
      </c>
      <c r="H466" s="3">
        <v>4031.6</v>
      </c>
      <c r="I466" s="3">
        <v>3049.71</v>
      </c>
      <c r="J466" s="3">
        <v>1736.7</v>
      </c>
      <c r="K466" s="2">
        <v>261</v>
      </c>
      <c r="L466" s="3">
        <v>5861789.6299999999</v>
      </c>
      <c r="M466" s="3">
        <v>0</v>
      </c>
      <c r="N466" s="3">
        <v>0</v>
      </c>
      <c r="O466" s="3">
        <v>0</v>
      </c>
      <c r="P466" s="3">
        <f t="shared" si="167"/>
        <v>5861789.6299999999</v>
      </c>
      <c r="Q466" s="3">
        <f>L466/I466</f>
        <v>1922.0809945863705</v>
      </c>
      <c r="R466" s="3">
        <v>24736.34</v>
      </c>
      <c r="S466" s="23">
        <v>42735</v>
      </c>
      <c r="T466" s="182"/>
    </row>
    <row r="467" spans="1:20" s="127" customFormat="1" ht="23.45" hidden="1" customHeight="1" x14ac:dyDescent="0.25">
      <c r="A467" s="54">
        <v>90</v>
      </c>
      <c r="B467" s="14" t="s">
        <v>771</v>
      </c>
      <c r="C467" s="115">
        <v>1972</v>
      </c>
      <c r="D467" s="2">
        <v>0</v>
      </c>
      <c r="E467" s="2" t="s">
        <v>127</v>
      </c>
      <c r="F467" s="2">
        <v>5</v>
      </c>
      <c r="G467" s="2">
        <v>3</v>
      </c>
      <c r="H467" s="3">
        <v>3057.9</v>
      </c>
      <c r="I467" s="3">
        <v>3047.6</v>
      </c>
      <c r="J467" s="3">
        <v>1782</v>
      </c>
      <c r="K467" s="2">
        <v>306</v>
      </c>
      <c r="L467" s="3">
        <v>4427055.82</v>
      </c>
      <c r="M467" s="3">
        <v>0</v>
      </c>
      <c r="N467" s="3">
        <v>0</v>
      </c>
      <c r="O467" s="3">
        <v>0</v>
      </c>
      <c r="P467" s="3">
        <f t="shared" si="167"/>
        <v>4427055.82</v>
      </c>
      <c r="Q467" s="3">
        <f>L467/I467</f>
        <v>1452.6367699173122</v>
      </c>
      <c r="R467" s="3">
        <v>24736.34</v>
      </c>
      <c r="S467" s="23">
        <v>42735</v>
      </c>
      <c r="T467" s="182"/>
    </row>
    <row r="468" spans="1:20" s="127" customFormat="1" ht="23.45" hidden="1" customHeight="1" x14ac:dyDescent="0.25">
      <c r="A468" s="54">
        <v>91</v>
      </c>
      <c r="B468" s="14" t="s">
        <v>769</v>
      </c>
      <c r="C468" s="115">
        <v>1972</v>
      </c>
      <c r="D468" s="2">
        <v>0</v>
      </c>
      <c r="E468" s="2" t="s">
        <v>539</v>
      </c>
      <c r="F468" s="2">
        <v>5</v>
      </c>
      <c r="G468" s="2">
        <v>4</v>
      </c>
      <c r="H468" s="3">
        <v>4393</v>
      </c>
      <c r="I468" s="3">
        <v>3526.2</v>
      </c>
      <c r="J468" s="3">
        <v>2302.8000000000002</v>
      </c>
      <c r="K468" s="2">
        <v>143</v>
      </c>
      <c r="L468" s="3">
        <v>12533560.560000001</v>
      </c>
      <c r="M468" s="3">
        <v>0</v>
      </c>
      <c r="N468" s="3">
        <v>0</v>
      </c>
      <c r="O468" s="3">
        <v>0</v>
      </c>
      <c r="P468" s="3">
        <f t="shared" si="167"/>
        <v>12533560.560000001</v>
      </c>
      <c r="Q468" s="3">
        <f>L468/I468</f>
        <v>3554.4100051046457</v>
      </c>
      <c r="R468" s="3">
        <v>24736.34</v>
      </c>
      <c r="S468" s="23">
        <v>42735</v>
      </c>
      <c r="T468" s="182"/>
    </row>
    <row r="469" spans="1:20" s="127" customFormat="1" ht="23.45" hidden="1" customHeight="1" x14ac:dyDescent="0.25">
      <c r="A469" s="54">
        <v>92</v>
      </c>
      <c r="B469" s="14" t="s">
        <v>786</v>
      </c>
      <c r="C469" s="115">
        <v>1973</v>
      </c>
      <c r="D469" s="2">
        <v>0</v>
      </c>
      <c r="E469" s="2" t="s">
        <v>539</v>
      </c>
      <c r="F469" s="2">
        <v>5</v>
      </c>
      <c r="G469" s="2">
        <v>4</v>
      </c>
      <c r="H469" s="3">
        <v>5449.7</v>
      </c>
      <c r="I469" s="3">
        <v>3426.5</v>
      </c>
      <c r="J469" s="3">
        <v>2102</v>
      </c>
      <c r="K469" s="2">
        <v>209</v>
      </c>
      <c r="L469" s="3">
        <v>13142918.02</v>
      </c>
      <c r="M469" s="3">
        <v>0</v>
      </c>
      <c r="N469" s="3">
        <v>0</v>
      </c>
      <c r="O469" s="3">
        <v>0</v>
      </c>
      <c r="P469" s="3">
        <f t="shared" si="167"/>
        <v>13142918.02</v>
      </c>
      <c r="Q469" s="3">
        <v>4788.0259623522552</v>
      </c>
      <c r="R469" s="3">
        <v>24736.34</v>
      </c>
      <c r="S469" s="23">
        <v>42735</v>
      </c>
      <c r="T469" s="169"/>
    </row>
    <row r="470" spans="1:20" s="127" customFormat="1" ht="23.45" hidden="1" customHeight="1" x14ac:dyDescent="0.25">
      <c r="A470" s="54">
        <v>93</v>
      </c>
      <c r="B470" s="14" t="s">
        <v>73</v>
      </c>
      <c r="C470" s="115">
        <v>1971</v>
      </c>
      <c r="D470" s="2">
        <v>0</v>
      </c>
      <c r="E470" s="2" t="s">
        <v>539</v>
      </c>
      <c r="F470" s="2">
        <v>5</v>
      </c>
      <c r="G470" s="2">
        <v>4</v>
      </c>
      <c r="H470" s="3">
        <v>4393</v>
      </c>
      <c r="I470" s="3">
        <v>3457.8</v>
      </c>
      <c r="J470" s="3">
        <v>2599.5</v>
      </c>
      <c r="K470" s="6">
        <v>162</v>
      </c>
      <c r="L470" s="3">
        <v>13758054.539999999</v>
      </c>
      <c r="M470" s="3">
        <v>0</v>
      </c>
      <c r="N470" s="3">
        <v>0</v>
      </c>
      <c r="O470" s="3">
        <v>0</v>
      </c>
      <c r="P470" s="3">
        <f t="shared" si="167"/>
        <v>13758054.539999999</v>
      </c>
      <c r="Q470" s="3">
        <f>L470/I470</f>
        <v>3978.8462432760712</v>
      </c>
      <c r="R470" s="3">
        <v>24736.34</v>
      </c>
      <c r="S470" s="23">
        <v>42735</v>
      </c>
      <c r="T470" s="182"/>
    </row>
    <row r="471" spans="1:20" s="192" customFormat="1" ht="23.45" hidden="1" customHeight="1" x14ac:dyDescent="0.25">
      <c r="A471" s="54">
        <v>94</v>
      </c>
      <c r="B471" s="14" t="s">
        <v>765</v>
      </c>
      <c r="C471" s="115">
        <v>1971</v>
      </c>
      <c r="D471" s="2">
        <v>0</v>
      </c>
      <c r="E471" s="2" t="s">
        <v>127</v>
      </c>
      <c r="F471" s="2">
        <v>5</v>
      </c>
      <c r="G471" s="2">
        <v>3</v>
      </c>
      <c r="H471" s="3">
        <v>4076.7</v>
      </c>
      <c r="I471" s="3">
        <v>3003.9</v>
      </c>
      <c r="J471" s="3">
        <v>2332</v>
      </c>
      <c r="K471" s="6">
        <v>326</v>
      </c>
      <c r="L471" s="3">
        <v>9347003.1300000008</v>
      </c>
      <c r="M471" s="3">
        <v>0</v>
      </c>
      <c r="N471" s="3">
        <v>0</v>
      </c>
      <c r="O471" s="3">
        <v>0</v>
      </c>
      <c r="P471" s="3">
        <f t="shared" ref="P471" si="168">ROUND(L471-(M471+N471+O471),2)</f>
        <v>9347003.1300000008</v>
      </c>
      <c r="Q471" s="3">
        <f>L471/I471</f>
        <v>3111.6226006191951</v>
      </c>
      <c r="R471" s="3">
        <v>24736.34</v>
      </c>
      <c r="S471" s="23">
        <v>42735</v>
      </c>
      <c r="T471" s="182"/>
    </row>
    <row r="472" spans="1:20" s="127" customFormat="1" ht="23.45" hidden="1" customHeight="1" x14ac:dyDescent="0.25">
      <c r="A472" s="54">
        <v>95</v>
      </c>
      <c r="B472" s="14" t="s">
        <v>766</v>
      </c>
      <c r="C472" s="115">
        <v>1971</v>
      </c>
      <c r="D472" s="2">
        <v>0</v>
      </c>
      <c r="E472" s="2" t="s">
        <v>127</v>
      </c>
      <c r="F472" s="2">
        <v>5</v>
      </c>
      <c r="G472" s="2">
        <v>3</v>
      </c>
      <c r="H472" s="3">
        <v>4029.8</v>
      </c>
      <c r="I472" s="3">
        <v>2974.5</v>
      </c>
      <c r="J472" s="3">
        <v>2470.5</v>
      </c>
      <c r="K472" s="6">
        <v>292</v>
      </c>
      <c r="L472" s="3">
        <v>9281445.6400000006</v>
      </c>
      <c r="M472" s="3">
        <v>0</v>
      </c>
      <c r="N472" s="3">
        <v>0</v>
      </c>
      <c r="O472" s="3">
        <v>0</v>
      </c>
      <c r="P472" s="3">
        <f t="shared" si="167"/>
        <v>9281445.6400000006</v>
      </c>
      <c r="Q472" s="3">
        <f>L472/I472</f>
        <v>3120.3380870734577</v>
      </c>
      <c r="R472" s="3">
        <v>24736.34</v>
      </c>
      <c r="S472" s="23">
        <v>42735</v>
      </c>
      <c r="T472" s="182"/>
    </row>
    <row r="473" spans="1:20" s="127" customFormat="1" ht="23.45" hidden="1" customHeight="1" x14ac:dyDescent="0.25">
      <c r="A473" s="54">
        <v>96</v>
      </c>
      <c r="B473" s="14" t="s">
        <v>307</v>
      </c>
      <c r="C473" s="115">
        <v>1973</v>
      </c>
      <c r="D473" s="2">
        <v>0</v>
      </c>
      <c r="E473" s="2" t="s">
        <v>539</v>
      </c>
      <c r="F473" s="2">
        <v>5</v>
      </c>
      <c r="G473" s="2">
        <v>8</v>
      </c>
      <c r="H473" s="3">
        <v>10917.6</v>
      </c>
      <c r="I473" s="3">
        <v>6874.6</v>
      </c>
      <c r="J473" s="3">
        <v>4067.3</v>
      </c>
      <c r="K473" s="2">
        <v>333</v>
      </c>
      <c r="L473" s="3">
        <v>31292721.969999999</v>
      </c>
      <c r="M473" s="3">
        <v>0</v>
      </c>
      <c r="N473" s="3">
        <v>0</v>
      </c>
      <c r="O473" s="3">
        <v>0</v>
      </c>
      <c r="P473" s="3">
        <f t="shared" si="167"/>
        <v>31292721.969999999</v>
      </c>
      <c r="Q473" s="3">
        <v>4551.9334899485057</v>
      </c>
      <c r="R473" s="3">
        <v>24736.34</v>
      </c>
      <c r="S473" s="23">
        <v>42735</v>
      </c>
      <c r="T473" s="169"/>
    </row>
    <row r="474" spans="1:20" s="127" customFormat="1" ht="23.45" hidden="1" customHeight="1" x14ac:dyDescent="0.25">
      <c r="A474" s="54">
        <v>97</v>
      </c>
      <c r="B474" s="14" t="s">
        <v>790</v>
      </c>
      <c r="C474" s="115">
        <v>1974</v>
      </c>
      <c r="D474" s="2">
        <v>0</v>
      </c>
      <c r="E474" s="2" t="s">
        <v>539</v>
      </c>
      <c r="F474" s="2">
        <v>5</v>
      </c>
      <c r="G474" s="2">
        <v>4</v>
      </c>
      <c r="H474" s="3">
        <v>5473.5</v>
      </c>
      <c r="I474" s="3">
        <v>3421.1</v>
      </c>
      <c r="J474" s="3">
        <v>2104.6</v>
      </c>
      <c r="K474" s="2">
        <v>208</v>
      </c>
      <c r="L474" s="3">
        <v>7620771.3200000003</v>
      </c>
      <c r="M474" s="3">
        <v>0</v>
      </c>
      <c r="N474" s="3">
        <v>0</v>
      </c>
      <c r="O474" s="3">
        <v>0</v>
      </c>
      <c r="P474" s="3">
        <f t="shared" si="167"/>
        <v>7620771.3200000003</v>
      </c>
      <c r="Q474" s="3">
        <v>2613.1068808278037</v>
      </c>
      <c r="R474" s="3">
        <v>24736.34</v>
      </c>
      <c r="S474" s="23">
        <v>42735</v>
      </c>
      <c r="T474" s="169"/>
    </row>
    <row r="475" spans="1:20" s="127" customFormat="1" ht="23.45" hidden="1" customHeight="1" x14ac:dyDescent="0.25">
      <c r="A475" s="54">
        <v>98</v>
      </c>
      <c r="B475" s="14" t="s">
        <v>791</v>
      </c>
      <c r="C475" s="115">
        <v>1972</v>
      </c>
      <c r="D475" s="2">
        <v>0</v>
      </c>
      <c r="E475" s="2" t="s">
        <v>416</v>
      </c>
      <c r="F475" s="2">
        <v>5</v>
      </c>
      <c r="G475" s="2">
        <v>4</v>
      </c>
      <c r="H475" s="3">
        <v>6622</v>
      </c>
      <c r="I475" s="3">
        <v>3549.6</v>
      </c>
      <c r="J475" s="3">
        <v>2080.4</v>
      </c>
      <c r="K475" s="2">
        <v>218</v>
      </c>
      <c r="L475" s="3">
        <v>9326190.7200000007</v>
      </c>
      <c r="M475" s="3">
        <v>0</v>
      </c>
      <c r="N475" s="3">
        <v>0</v>
      </c>
      <c r="O475" s="3">
        <v>0</v>
      </c>
      <c r="P475" s="3">
        <f t="shared" si="167"/>
        <v>9326190.7200000007</v>
      </c>
      <c r="Q475" s="3">
        <v>4016.1949571782734</v>
      </c>
      <c r="R475" s="3">
        <v>15577.35</v>
      </c>
      <c r="S475" s="23">
        <v>42735</v>
      </c>
      <c r="T475" s="169"/>
    </row>
    <row r="476" spans="1:20" s="127" customFormat="1" ht="23.45" hidden="1" customHeight="1" x14ac:dyDescent="0.25">
      <c r="A476" s="54">
        <v>99</v>
      </c>
      <c r="B476" s="14" t="s">
        <v>788</v>
      </c>
      <c r="C476" s="115">
        <v>1973</v>
      </c>
      <c r="D476" s="2">
        <v>0</v>
      </c>
      <c r="E476" s="2" t="s">
        <v>539</v>
      </c>
      <c r="F476" s="2">
        <v>5</v>
      </c>
      <c r="G476" s="2">
        <v>6</v>
      </c>
      <c r="H476" s="3">
        <v>8832.2000000000007</v>
      </c>
      <c r="I476" s="3">
        <v>4726.3</v>
      </c>
      <c r="J476" s="3">
        <v>2826.4</v>
      </c>
      <c r="K476" s="2">
        <v>315</v>
      </c>
      <c r="L476" s="3">
        <v>18782752.199999999</v>
      </c>
      <c r="M476" s="3">
        <v>0</v>
      </c>
      <c r="N476" s="3">
        <v>0</v>
      </c>
      <c r="O476" s="3">
        <v>0</v>
      </c>
      <c r="P476" s="3">
        <f t="shared" si="167"/>
        <v>18782752.199999999</v>
      </c>
      <c r="Q476" s="3">
        <v>3974.0922497513907</v>
      </c>
      <c r="R476" s="3">
        <v>24736.34</v>
      </c>
      <c r="S476" s="23">
        <v>42735</v>
      </c>
      <c r="T476" s="169"/>
    </row>
    <row r="477" spans="1:20" s="127" customFormat="1" ht="23.45" hidden="1" customHeight="1" x14ac:dyDescent="0.25">
      <c r="A477" s="54">
        <v>100</v>
      </c>
      <c r="B477" s="14" t="s">
        <v>789</v>
      </c>
      <c r="C477" s="115">
        <v>1973</v>
      </c>
      <c r="D477" s="2">
        <v>0</v>
      </c>
      <c r="E477" s="2" t="s">
        <v>539</v>
      </c>
      <c r="F477" s="2">
        <v>5</v>
      </c>
      <c r="G477" s="2">
        <v>6</v>
      </c>
      <c r="H477" s="3">
        <v>8824.2999999999993</v>
      </c>
      <c r="I477" s="3">
        <v>4732.8999999999996</v>
      </c>
      <c r="J477" s="3">
        <v>2841.41</v>
      </c>
      <c r="K477" s="2">
        <v>266</v>
      </c>
      <c r="L477" s="3">
        <v>12052147.16</v>
      </c>
      <c r="M477" s="3">
        <v>0</v>
      </c>
      <c r="N477" s="3">
        <v>0</v>
      </c>
      <c r="O477" s="3">
        <v>0</v>
      </c>
      <c r="P477" s="3">
        <f t="shared" si="167"/>
        <v>12052147.16</v>
      </c>
      <c r="Q477" s="3">
        <v>2546.4613999873231</v>
      </c>
      <c r="R477" s="3">
        <v>24736.34</v>
      </c>
      <c r="S477" s="23">
        <v>42735</v>
      </c>
      <c r="T477" s="169"/>
    </row>
    <row r="478" spans="1:20" s="98" customFormat="1" ht="23.45" hidden="1" customHeight="1" x14ac:dyDescent="0.25">
      <c r="A478" s="54">
        <v>101</v>
      </c>
      <c r="B478" s="9" t="s">
        <v>724</v>
      </c>
      <c r="C478" s="115">
        <v>1985</v>
      </c>
      <c r="D478" s="2">
        <v>0</v>
      </c>
      <c r="E478" s="2" t="s">
        <v>416</v>
      </c>
      <c r="F478" s="2">
        <v>9</v>
      </c>
      <c r="G478" s="2">
        <v>3</v>
      </c>
      <c r="H478" s="3">
        <v>7312.1</v>
      </c>
      <c r="I478" s="3">
        <v>5518.2</v>
      </c>
      <c r="J478" s="3">
        <v>4716.8</v>
      </c>
      <c r="K478" s="6">
        <v>345</v>
      </c>
      <c r="L478" s="3">
        <v>14533944.07</v>
      </c>
      <c r="M478" s="3">
        <v>0</v>
      </c>
      <c r="N478" s="3">
        <v>0</v>
      </c>
      <c r="O478" s="3">
        <v>0</v>
      </c>
      <c r="P478" s="3">
        <f t="shared" si="167"/>
        <v>14533944.07</v>
      </c>
      <c r="Q478" s="3">
        <v>2283.6743056030414</v>
      </c>
      <c r="R478" s="3">
        <v>25690.240000000002</v>
      </c>
      <c r="S478" s="23">
        <v>42735</v>
      </c>
      <c r="T478" s="169"/>
    </row>
    <row r="479" spans="1:20" s="127" customFormat="1" ht="23.45" hidden="1" customHeight="1" x14ac:dyDescent="0.25">
      <c r="A479" s="54">
        <v>102</v>
      </c>
      <c r="B479" s="14" t="s">
        <v>286</v>
      </c>
      <c r="C479" s="115">
        <v>1974</v>
      </c>
      <c r="D479" s="2">
        <v>0</v>
      </c>
      <c r="E479" s="2" t="s">
        <v>416</v>
      </c>
      <c r="F479" s="2">
        <v>5</v>
      </c>
      <c r="G479" s="2">
        <v>8</v>
      </c>
      <c r="H479" s="3">
        <v>10533</v>
      </c>
      <c r="I479" s="3">
        <v>5582.7</v>
      </c>
      <c r="J479" s="3">
        <v>2940.9</v>
      </c>
      <c r="K479" s="2">
        <v>279</v>
      </c>
      <c r="L479" s="3">
        <v>10215164.17</v>
      </c>
      <c r="M479" s="3">
        <v>0</v>
      </c>
      <c r="N479" s="3">
        <v>0</v>
      </c>
      <c r="O479" s="3">
        <v>0</v>
      </c>
      <c r="P479" s="3">
        <f t="shared" si="167"/>
        <v>10215164.17</v>
      </c>
      <c r="Q479" s="3">
        <v>4190.8388181345945</v>
      </c>
      <c r="R479" s="3">
        <v>15577.35</v>
      </c>
      <c r="S479" s="23">
        <v>42735</v>
      </c>
      <c r="T479" s="169"/>
    </row>
    <row r="480" spans="1:20" s="127" customFormat="1" ht="23.45" hidden="1" customHeight="1" x14ac:dyDescent="0.25">
      <c r="A480" s="54">
        <v>103</v>
      </c>
      <c r="B480" s="14" t="s">
        <v>798</v>
      </c>
      <c r="C480" s="115">
        <v>1974</v>
      </c>
      <c r="D480" s="2">
        <v>0</v>
      </c>
      <c r="E480" s="2" t="s">
        <v>416</v>
      </c>
      <c r="F480" s="2">
        <v>5</v>
      </c>
      <c r="G480" s="2">
        <v>4</v>
      </c>
      <c r="H480" s="3">
        <v>6338.4</v>
      </c>
      <c r="I480" s="3">
        <v>3362.7</v>
      </c>
      <c r="J480" s="3">
        <v>2202.8000000000002</v>
      </c>
      <c r="K480" s="2">
        <v>210</v>
      </c>
      <c r="L480" s="3">
        <v>7175861.0300000003</v>
      </c>
      <c r="M480" s="3">
        <v>0</v>
      </c>
      <c r="N480" s="3">
        <v>0</v>
      </c>
      <c r="O480" s="3">
        <v>0</v>
      </c>
      <c r="P480" s="3">
        <f t="shared" si="167"/>
        <v>7175861.0300000003</v>
      </c>
      <c r="Q480" s="3">
        <v>4637.9480655425705</v>
      </c>
      <c r="R480" s="3">
        <v>15577.35</v>
      </c>
      <c r="S480" s="23">
        <v>42735</v>
      </c>
      <c r="T480" s="169"/>
    </row>
    <row r="481" spans="1:20" s="98" customFormat="1" ht="23.45" hidden="1" customHeight="1" x14ac:dyDescent="0.25">
      <c r="A481" s="54">
        <v>104</v>
      </c>
      <c r="B481" s="14" t="s">
        <v>287</v>
      </c>
      <c r="C481" s="115">
        <v>1974</v>
      </c>
      <c r="D481" s="2">
        <v>0</v>
      </c>
      <c r="E481" s="2" t="s">
        <v>416</v>
      </c>
      <c r="F481" s="2">
        <v>5</v>
      </c>
      <c r="G481" s="2">
        <v>8</v>
      </c>
      <c r="H481" s="3">
        <v>10680.9</v>
      </c>
      <c r="I481" s="3">
        <v>5559.5</v>
      </c>
      <c r="J481" s="3">
        <v>2883.7</v>
      </c>
      <c r="K481" s="2">
        <v>236</v>
      </c>
      <c r="L481" s="3">
        <v>10187228.609999999</v>
      </c>
      <c r="M481" s="3">
        <v>0</v>
      </c>
      <c r="N481" s="3">
        <v>0</v>
      </c>
      <c r="O481" s="3">
        <v>0</v>
      </c>
      <c r="P481" s="3">
        <f t="shared" si="167"/>
        <v>10187228.609999999</v>
      </c>
      <c r="Q481" s="3">
        <v>2925.0141451569389</v>
      </c>
      <c r="R481" s="3">
        <v>15577.35</v>
      </c>
      <c r="S481" s="23">
        <v>42735</v>
      </c>
      <c r="T481" s="169"/>
    </row>
    <row r="482" spans="1:20" s="98" customFormat="1" ht="23.45" hidden="1" customHeight="1" x14ac:dyDescent="0.25">
      <c r="A482" s="54">
        <v>105</v>
      </c>
      <c r="B482" s="14" t="s">
        <v>291</v>
      </c>
      <c r="C482" s="115">
        <v>1974</v>
      </c>
      <c r="D482" s="2">
        <v>0</v>
      </c>
      <c r="E482" s="2" t="s">
        <v>416</v>
      </c>
      <c r="F482" s="2">
        <v>5</v>
      </c>
      <c r="G482" s="2">
        <v>6</v>
      </c>
      <c r="H482" s="3">
        <v>8812.5</v>
      </c>
      <c r="I482" s="3">
        <v>4613</v>
      </c>
      <c r="J482" s="3">
        <v>2769.1</v>
      </c>
      <c r="K482" s="2">
        <v>277</v>
      </c>
      <c r="L482" s="3">
        <v>16461771.73</v>
      </c>
      <c r="M482" s="3">
        <v>0</v>
      </c>
      <c r="N482" s="3">
        <v>0</v>
      </c>
      <c r="O482" s="3">
        <v>0</v>
      </c>
      <c r="P482" s="3">
        <f t="shared" si="167"/>
        <v>16461771.73</v>
      </c>
      <c r="Q482" s="3">
        <v>4544.0267678300452</v>
      </c>
      <c r="R482" s="3">
        <v>15577.35</v>
      </c>
      <c r="S482" s="23">
        <v>42735</v>
      </c>
      <c r="T482" s="169"/>
    </row>
    <row r="483" spans="1:20" s="98" customFormat="1" ht="23.45" hidden="1" customHeight="1" x14ac:dyDescent="0.25">
      <c r="A483" s="54">
        <v>106</v>
      </c>
      <c r="B483" s="14" t="s">
        <v>292</v>
      </c>
      <c r="C483" s="115">
        <v>1974</v>
      </c>
      <c r="D483" s="2">
        <v>0</v>
      </c>
      <c r="E483" s="2" t="s">
        <v>416</v>
      </c>
      <c r="F483" s="2">
        <v>5</v>
      </c>
      <c r="G483" s="2">
        <v>6</v>
      </c>
      <c r="H483" s="3">
        <v>8813.4</v>
      </c>
      <c r="I483" s="3">
        <v>4643.8999999999996</v>
      </c>
      <c r="J483" s="3">
        <v>2729.6</v>
      </c>
      <c r="K483" s="2">
        <v>210</v>
      </c>
      <c r="L483" s="3">
        <v>19660950.530000001</v>
      </c>
      <c r="M483" s="3">
        <v>0</v>
      </c>
      <c r="N483" s="3">
        <v>0</v>
      </c>
      <c r="O483" s="3">
        <v>0</v>
      </c>
      <c r="P483" s="3">
        <f t="shared" si="167"/>
        <v>19660950.530000001</v>
      </c>
      <c r="Q483" s="3">
        <v>4531.5346949762052</v>
      </c>
      <c r="R483" s="3">
        <v>15577.35</v>
      </c>
      <c r="S483" s="23">
        <v>42735</v>
      </c>
      <c r="T483" s="169"/>
    </row>
    <row r="484" spans="1:20" s="127" customFormat="1" ht="23.45" hidden="1" customHeight="1" x14ac:dyDescent="0.25">
      <c r="A484" s="54">
        <v>107</v>
      </c>
      <c r="B484" s="14" t="s">
        <v>288</v>
      </c>
      <c r="C484" s="115">
        <v>1974</v>
      </c>
      <c r="D484" s="2">
        <v>0</v>
      </c>
      <c r="E484" s="2" t="s">
        <v>539</v>
      </c>
      <c r="F484" s="2">
        <v>5</v>
      </c>
      <c r="G484" s="2">
        <v>4</v>
      </c>
      <c r="H484" s="3">
        <v>5396.4</v>
      </c>
      <c r="I484" s="3">
        <v>3431.5</v>
      </c>
      <c r="J484" s="3">
        <v>2076.4</v>
      </c>
      <c r="K484" s="2">
        <v>184</v>
      </c>
      <c r="L484" s="3">
        <v>6142940.7599999998</v>
      </c>
      <c r="M484" s="3">
        <v>0</v>
      </c>
      <c r="N484" s="3">
        <v>0</v>
      </c>
      <c r="O484" s="3">
        <v>0</v>
      </c>
      <c r="P484" s="3">
        <f t="shared" si="167"/>
        <v>6142940.7599999998</v>
      </c>
      <c r="Q484" s="3">
        <v>3858.558837243188</v>
      </c>
      <c r="R484" s="3">
        <v>24736.34</v>
      </c>
      <c r="S484" s="23">
        <v>42735</v>
      </c>
      <c r="T484" s="169"/>
    </row>
    <row r="485" spans="1:20" s="127" customFormat="1" ht="23.45" hidden="1" customHeight="1" x14ac:dyDescent="0.25">
      <c r="A485" s="54">
        <v>108</v>
      </c>
      <c r="B485" s="14" t="s">
        <v>293</v>
      </c>
      <c r="C485" s="115">
        <v>1974</v>
      </c>
      <c r="D485" s="2">
        <v>0</v>
      </c>
      <c r="E485" s="2" t="s">
        <v>416</v>
      </c>
      <c r="F485" s="2">
        <v>5</v>
      </c>
      <c r="G485" s="2">
        <v>8</v>
      </c>
      <c r="H485" s="3">
        <v>10513.7</v>
      </c>
      <c r="I485" s="3">
        <v>5507.9</v>
      </c>
      <c r="J485" s="3">
        <v>3496.2</v>
      </c>
      <c r="K485" s="2">
        <v>324</v>
      </c>
      <c r="L485" s="3">
        <v>11435144.539999999</v>
      </c>
      <c r="M485" s="3">
        <v>0</v>
      </c>
      <c r="N485" s="3">
        <v>0</v>
      </c>
      <c r="O485" s="3">
        <v>0</v>
      </c>
      <c r="P485" s="3">
        <f t="shared" si="167"/>
        <v>11435144.539999999</v>
      </c>
      <c r="Q485" s="3">
        <v>2921.9964178725108</v>
      </c>
      <c r="R485" s="3">
        <v>15577.35</v>
      </c>
      <c r="S485" s="23">
        <v>42735</v>
      </c>
      <c r="T485" s="169"/>
    </row>
    <row r="486" spans="1:20" s="127" customFormat="1" ht="23.45" hidden="1" customHeight="1" x14ac:dyDescent="0.25">
      <c r="A486" s="54">
        <v>109</v>
      </c>
      <c r="B486" s="14" t="s">
        <v>799</v>
      </c>
      <c r="C486" s="115">
        <v>1974</v>
      </c>
      <c r="D486" s="2">
        <v>0</v>
      </c>
      <c r="E486" s="2" t="s">
        <v>539</v>
      </c>
      <c r="F486" s="2">
        <v>5</v>
      </c>
      <c r="G486" s="2">
        <v>4</v>
      </c>
      <c r="H486" s="3">
        <v>5423.55</v>
      </c>
      <c r="I486" s="3">
        <v>3417.25</v>
      </c>
      <c r="J486" s="3">
        <v>2115.6</v>
      </c>
      <c r="K486" s="2">
        <v>234</v>
      </c>
      <c r="L486" s="3">
        <v>6280355.2999999998</v>
      </c>
      <c r="M486" s="3">
        <v>0</v>
      </c>
      <c r="N486" s="3">
        <v>0</v>
      </c>
      <c r="O486" s="3">
        <v>0</v>
      </c>
      <c r="P486" s="3">
        <f t="shared" si="167"/>
        <v>6280355.2999999998</v>
      </c>
      <c r="Q486" s="3">
        <v>3874.6491038115446</v>
      </c>
      <c r="R486" s="3">
        <v>24736.34</v>
      </c>
      <c r="S486" s="23">
        <v>42735</v>
      </c>
      <c r="T486" s="169"/>
    </row>
    <row r="487" spans="1:20" s="98" customFormat="1" ht="23.45" hidden="1" customHeight="1" x14ac:dyDescent="0.25">
      <c r="A487" s="54">
        <v>110</v>
      </c>
      <c r="B487" s="14" t="s">
        <v>862</v>
      </c>
      <c r="C487" s="115">
        <v>1974</v>
      </c>
      <c r="D487" s="2">
        <v>0</v>
      </c>
      <c r="E487" s="2" t="s">
        <v>539</v>
      </c>
      <c r="F487" s="2">
        <v>5</v>
      </c>
      <c r="G487" s="2">
        <v>4</v>
      </c>
      <c r="H487" s="3">
        <v>5430.3</v>
      </c>
      <c r="I487" s="3">
        <v>3467.5</v>
      </c>
      <c r="J487" s="3">
        <v>1932.6</v>
      </c>
      <c r="K487" s="2">
        <v>188</v>
      </c>
      <c r="L487" s="3">
        <v>6461165.5199999996</v>
      </c>
      <c r="M487" s="3">
        <v>0</v>
      </c>
      <c r="N487" s="3">
        <v>0</v>
      </c>
      <c r="O487" s="3">
        <v>0</v>
      </c>
      <c r="P487" s="3">
        <f t="shared" si="167"/>
        <v>6461165.5199999996</v>
      </c>
      <c r="Q487" s="3">
        <v>3818.4988175919252</v>
      </c>
      <c r="R487" s="3">
        <v>24736.34</v>
      </c>
      <c r="S487" s="23">
        <v>42735</v>
      </c>
      <c r="T487" s="169"/>
    </row>
    <row r="488" spans="1:20" s="98" customFormat="1" ht="23.45" hidden="1" customHeight="1" x14ac:dyDescent="0.25">
      <c r="A488" s="54">
        <v>111</v>
      </c>
      <c r="B488" s="14" t="s">
        <v>289</v>
      </c>
      <c r="C488" s="115">
        <v>1974</v>
      </c>
      <c r="D488" s="2">
        <v>0</v>
      </c>
      <c r="E488" s="2" t="s">
        <v>539</v>
      </c>
      <c r="F488" s="2">
        <v>5</v>
      </c>
      <c r="G488" s="2">
        <v>8</v>
      </c>
      <c r="H488" s="3">
        <v>11032.85</v>
      </c>
      <c r="I488" s="3">
        <v>6907.35</v>
      </c>
      <c r="J488" s="3">
        <v>4275.3</v>
      </c>
      <c r="K488" s="2">
        <v>377</v>
      </c>
      <c r="L488" s="3">
        <v>12114455.800000001</v>
      </c>
      <c r="M488" s="3">
        <v>0</v>
      </c>
      <c r="N488" s="3">
        <v>0</v>
      </c>
      <c r="O488" s="3">
        <v>0</v>
      </c>
      <c r="P488" s="3">
        <f t="shared" si="167"/>
        <v>12114455.800000001</v>
      </c>
      <c r="Q488" s="3">
        <v>1753.8500003619333</v>
      </c>
      <c r="R488" s="3">
        <v>24736.34</v>
      </c>
      <c r="S488" s="23">
        <v>42735</v>
      </c>
      <c r="T488" s="169"/>
    </row>
    <row r="489" spans="1:20" s="98" customFormat="1" ht="23.45" hidden="1" customHeight="1" x14ac:dyDescent="0.25">
      <c r="A489" s="54">
        <v>112</v>
      </c>
      <c r="B489" s="14" t="s">
        <v>800</v>
      </c>
      <c r="C489" s="115">
        <v>1972</v>
      </c>
      <c r="D489" s="2">
        <v>0</v>
      </c>
      <c r="E489" s="2" t="s">
        <v>539</v>
      </c>
      <c r="F489" s="2">
        <v>5</v>
      </c>
      <c r="G489" s="2">
        <v>8</v>
      </c>
      <c r="H489" s="3">
        <v>10351.4</v>
      </c>
      <c r="I489" s="3">
        <v>5506.2</v>
      </c>
      <c r="J489" s="3">
        <v>3023.4</v>
      </c>
      <c r="K489" s="2">
        <v>332</v>
      </c>
      <c r="L489" s="3">
        <v>14964647.960000001</v>
      </c>
      <c r="M489" s="3">
        <v>0</v>
      </c>
      <c r="N489" s="3">
        <v>0</v>
      </c>
      <c r="O489" s="3">
        <v>0</v>
      </c>
      <c r="P489" s="3">
        <f t="shared" si="167"/>
        <v>14964647.960000001</v>
      </c>
      <c r="Q489" s="3">
        <v>4703.7588463913407</v>
      </c>
      <c r="R489" s="3">
        <v>24736.34</v>
      </c>
      <c r="S489" s="23">
        <v>42735</v>
      </c>
      <c r="T489" s="169"/>
    </row>
    <row r="490" spans="1:20" s="127" customFormat="1" ht="23.45" hidden="1" customHeight="1" x14ac:dyDescent="0.25">
      <c r="A490" s="54">
        <v>113</v>
      </c>
      <c r="B490" s="14" t="s">
        <v>801</v>
      </c>
      <c r="C490" s="115">
        <v>1974</v>
      </c>
      <c r="D490" s="2">
        <v>0</v>
      </c>
      <c r="E490" s="2" t="s">
        <v>539</v>
      </c>
      <c r="F490" s="2">
        <v>5</v>
      </c>
      <c r="G490" s="2">
        <v>8</v>
      </c>
      <c r="H490" s="3">
        <v>10935.4</v>
      </c>
      <c r="I490" s="3">
        <v>6907.4</v>
      </c>
      <c r="J490" s="3">
        <v>3339.8</v>
      </c>
      <c r="K490" s="2">
        <v>280</v>
      </c>
      <c r="L490" s="3">
        <v>19208810.640000001</v>
      </c>
      <c r="M490" s="3">
        <v>0</v>
      </c>
      <c r="N490" s="3">
        <v>0</v>
      </c>
      <c r="O490" s="3">
        <v>0</v>
      </c>
      <c r="P490" s="3">
        <f t="shared" si="167"/>
        <v>19208810.640000001</v>
      </c>
      <c r="Q490" s="3">
        <v>597.99608970090048</v>
      </c>
      <c r="R490" s="3">
        <v>24736.34</v>
      </c>
      <c r="S490" s="23">
        <v>42735</v>
      </c>
      <c r="T490" s="169"/>
    </row>
    <row r="491" spans="1:20" s="127" customFormat="1" ht="23.45" hidden="1" customHeight="1" x14ac:dyDescent="0.25">
      <c r="A491" s="54">
        <v>114</v>
      </c>
      <c r="B491" s="14" t="s">
        <v>239</v>
      </c>
      <c r="C491" s="115">
        <v>1974</v>
      </c>
      <c r="D491" s="2">
        <v>0</v>
      </c>
      <c r="E491" s="2" t="s">
        <v>416</v>
      </c>
      <c r="F491" s="2">
        <v>5</v>
      </c>
      <c r="G491" s="2">
        <v>4</v>
      </c>
      <c r="H491" s="3">
        <v>5497.3</v>
      </c>
      <c r="I491" s="3">
        <v>3434.8</v>
      </c>
      <c r="J491" s="3">
        <v>1858</v>
      </c>
      <c r="K491" s="2">
        <v>159</v>
      </c>
      <c r="L491" s="3">
        <v>6274967.9199999999</v>
      </c>
      <c r="M491" s="3">
        <v>0</v>
      </c>
      <c r="N491" s="3">
        <v>0</v>
      </c>
      <c r="O491" s="3">
        <v>0</v>
      </c>
      <c r="P491" s="3">
        <f t="shared" si="167"/>
        <v>6274967.9199999999</v>
      </c>
      <c r="Q491" s="3">
        <v>4049.0139600558982</v>
      </c>
      <c r="R491" s="3">
        <v>15577.35</v>
      </c>
      <c r="S491" s="23">
        <v>42735</v>
      </c>
      <c r="T491" s="169"/>
    </row>
    <row r="492" spans="1:20" s="127" customFormat="1" ht="23.45" hidden="1" customHeight="1" x14ac:dyDescent="0.25">
      <c r="A492" s="54">
        <v>115</v>
      </c>
      <c r="B492" s="14" t="s">
        <v>240</v>
      </c>
      <c r="C492" s="115">
        <v>1974</v>
      </c>
      <c r="D492" s="2">
        <v>0</v>
      </c>
      <c r="E492" s="2" t="s">
        <v>416</v>
      </c>
      <c r="F492" s="2">
        <v>5</v>
      </c>
      <c r="G492" s="2">
        <v>4</v>
      </c>
      <c r="H492" s="3">
        <v>6097.9</v>
      </c>
      <c r="I492" s="3">
        <v>3333</v>
      </c>
      <c r="J492" s="3">
        <v>1787.7</v>
      </c>
      <c r="K492" s="2">
        <v>207</v>
      </c>
      <c r="L492" s="3">
        <v>6069801.8399999999</v>
      </c>
      <c r="M492" s="3">
        <v>0</v>
      </c>
      <c r="N492" s="3">
        <v>0</v>
      </c>
      <c r="O492" s="3">
        <v>0</v>
      </c>
      <c r="P492" s="3">
        <f t="shared" si="167"/>
        <v>6069801.8399999999</v>
      </c>
      <c r="Q492" s="3">
        <v>2116.7031683168316</v>
      </c>
      <c r="R492" s="3">
        <v>15577.35</v>
      </c>
      <c r="S492" s="23">
        <v>42735</v>
      </c>
      <c r="T492" s="169"/>
    </row>
    <row r="493" spans="1:20" s="127" customFormat="1" ht="23.45" hidden="1" customHeight="1" x14ac:dyDescent="0.25">
      <c r="A493" s="54">
        <v>116</v>
      </c>
      <c r="B493" s="14" t="s">
        <v>294</v>
      </c>
      <c r="C493" s="115">
        <v>1974</v>
      </c>
      <c r="D493" s="2">
        <v>0</v>
      </c>
      <c r="E493" s="2" t="s">
        <v>416</v>
      </c>
      <c r="F493" s="2">
        <v>5</v>
      </c>
      <c r="G493" s="2">
        <v>4</v>
      </c>
      <c r="H493" s="3">
        <v>5421.4</v>
      </c>
      <c r="I493" s="3">
        <v>3381.3</v>
      </c>
      <c r="J493" s="3">
        <v>2102.6</v>
      </c>
      <c r="K493" s="2">
        <v>200</v>
      </c>
      <c r="L493" s="3">
        <v>6184291.8399999999</v>
      </c>
      <c r="M493" s="3">
        <v>0</v>
      </c>
      <c r="N493" s="3">
        <v>0</v>
      </c>
      <c r="O493" s="3">
        <v>0</v>
      </c>
      <c r="P493" s="3">
        <f t="shared" si="167"/>
        <v>6184291.8399999999</v>
      </c>
      <c r="Q493" s="3">
        <v>5854.0396326856535</v>
      </c>
      <c r="R493" s="3">
        <v>15577.35</v>
      </c>
      <c r="S493" s="23">
        <v>42735</v>
      </c>
      <c r="T493" s="169"/>
    </row>
    <row r="494" spans="1:20" s="98" customFormat="1" ht="23.45" hidden="1" customHeight="1" x14ac:dyDescent="0.25">
      <c r="A494" s="54">
        <v>117</v>
      </c>
      <c r="B494" s="14" t="s">
        <v>242</v>
      </c>
      <c r="C494" s="115">
        <v>1974</v>
      </c>
      <c r="D494" s="2">
        <v>0</v>
      </c>
      <c r="E494" s="2" t="s">
        <v>416</v>
      </c>
      <c r="F494" s="2">
        <v>5</v>
      </c>
      <c r="G494" s="2">
        <v>4</v>
      </c>
      <c r="H494" s="3">
        <v>6320.7</v>
      </c>
      <c r="I494" s="3">
        <v>3276.2</v>
      </c>
      <c r="J494" s="3">
        <v>1954</v>
      </c>
      <c r="K494" s="2">
        <v>180</v>
      </c>
      <c r="L494" s="3">
        <v>6003122.8600000003</v>
      </c>
      <c r="M494" s="3">
        <v>0</v>
      </c>
      <c r="N494" s="3">
        <v>0</v>
      </c>
      <c r="O494" s="3">
        <v>0</v>
      </c>
      <c r="P494" s="3">
        <f t="shared" si="167"/>
        <v>6003122.8600000003</v>
      </c>
      <c r="Q494" s="3">
        <v>2924.923280019535</v>
      </c>
      <c r="R494" s="3">
        <v>15577.35</v>
      </c>
      <c r="S494" s="23">
        <v>42735</v>
      </c>
      <c r="T494" s="169"/>
    </row>
    <row r="495" spans="1:20" s="127" customFormat="1" ht="23.45" hidden="1" customHeight="1" x14ac:dyDescent="0.25">
      <c r="A495" s="54">
        <v>118</v>
      </c>
      <c r="B495" s="14" t="s">
        <v>796</v>
      </c>
      <c r="C495" s="115">
        <v>1974</v>
      </c>
      <c r="D495" s="2">
        <v>0</v>
      </c>
      <c r="E495" s="2" t="s">
        <v>416</v>
      </c>
      <c r="F495" s="2">
        <v>5</v>
      </c>
      <c r="G495" s="2">
        <v>4</v>
      </c>
      <c r="H495" s="3">
        <v>6323.4</v>
      </c>
      <c r="I495" s="3">
        <v>3258.5</v>
      </c>
      <c r="J495" s="3">
        <v>2029.2</v>
      </c>
      <c r="K495" s="2">
        <v>226</v>
      </c>
      <c r="L495" s="3">
        <v>5967951.54</v>
      </c>
      <c r="M495" s="3">
        <v>0</v>
      </c>
      <c r="N495" s="3">
        <v>0</v>
      </c>
      <c r="O495" s="3">
        <v>0</v>
      </c>
      <c r="P495" s="3">
        <f t="shared" si="167"/>
        <v>5967951.54</v>
      </c>
      <c r="Q495" s="3">
        <v>5601.0715574650922</v>
      </c>
      <c r="R495" s="3">
        <v>15577.35</v>
      </c>
      <c r="S495" s="23">
        <v>42735</v>
      </c>
      <c r="T495" s="169"/>
    </row>
    <row r="496" spans="1:20" s="127" customFormat="1" ht="23.45" hidden="1" customHeight="1" x14ac:dyDescent="0.25">
      <c r="A496" s="54">
        <v>119</v>
      </c>
      <c r="B496" s="14" t="s">
        <v>797</v>
      </c>
      <c r="C496" s="115">
        <v>1974</v>
      </c>
      <c r="D496" s="2">
        <v>0</v>
      </c>
      <c r="E496" s="2" t="s">
        <v>416</v>
      </c>
      <c r="F496" s="2">
        <v>5</v>
      </c>
      <c r="G496" s="2">
        <v>4</v>
      </c>
      <c r="H496" s="3">
        <v>6366</v>
      </c>
      <c r="I496" s="3">
        <v>3313.4</v>
      </c>
      <c r="J496" s="3">
        <v>2087</v>
      </c>
      <c r="K496" s="2">
        <v>210</v>
      </c>
      <c r="L496" s="3">
        <v>6063939.9500000002</v>
      </c>
      <c r="M496" s="3">
        <v>0</v>
      </c>
      <c r="N496" s="3">
        <v>0</v>
      </c>
      <c r="O496" s="3">
        <v>0</v>
      </c>
      <c r="P496" s="3">
        <f t="shared" si="167"/>
        <v>6063939.9500000002</v>
      </c>
      <c r="Q496" s="3">
        <v>2921.384209573248</v>
      </c>
      <c r="R496" s="3">
        <v>15577.35</v>
      </c>
      <c r="S496" s="23">
        <v>42735</v>
      </c>
      <c r="T496" s="169"/>
    </row>
    <row r="497" spans="1:20" s="127" customFormat="1" ht="23.45" hidden="1" customHeight="1" x14ac:dyDescent="0.25">
      <c r="A497" s="54">
        <v>120</v>
      </c>
      <c r="B497" s="14" t="s">
        <v>295</v>
      </c>
      <c r="C497" s="115">
        <v>1972</v>
      </c>
      <c r="D497" s="2">
        <v>0</v>
      </c>
      <c r="E497" s="2" t="s">
        <v>539</v>
      </c>
      <c r="F497" s="2">
        <v>5</v>
      </c>
      <c r="G497" s="2">
        <v>4</v>
      </c>
      <c r="H497" s="3">
        <v>3458</v>
      </c>
      <c r="I497" s="3">
        <v>3452</v>
      </c>
      <c r="J497" s="3">
        <v>2603.4</v>
      </c>
      <c r="K497" s="2">
        <v>147</v>
      </c>
      <c r="L497" s="3">
        <v>5856589.9199999999</v>
      </c>
      <c r="M497" s="3">
        <v>0</v>
      </c>
      <c r="N497" s="3">
        <v>0</v>
      </c>
      <c r="O497" s="3">
        <v>0</v>
      </c>
      <c r="P497" s="3">
        <f t="shared" si="167"/>
        <v>5856589.9199999999</v>
      </c>
      <c r="Q497" s="3">
        <f>L497/I497</f>
        <v>1696.5787717265353</v>
      </c>
      <c r="R497" s="3">
        <v>24736.34</v>
      </c>
      <c r="S497" s="23">
        <v>42735</v>
      </c>
      <c r="T497" s="182"/>
    </row>
    <row r="498" spans="1:20" s="127" customFormat="1" ht="23.45" hidden="1" customHeight="1" x14ac:dyDescent="0.25">
      <c r="A498" s="54">
        <v>121</v>
      </c>
      <c r="B498" s="14" t="s">
        <v>762</v>
      </c>
      <c r="C498" s="115">
        <v>1971</v>
      </c>
      <c r="D498" s="2">
        <v>0</v>
      </c>
      <c r="E498" s="2" t="s">
        <v>416</v>
      </c>
      <c r="F498" s="2">
        <v>5</v>
      </c>
      <c r="G498" s="2">
        <v>4</v>
      </c>
      <c r="H498" s="3">
        <v>4386.3999999999996</v>
      </c>
      <c r="I498" s="3">
        <v>2699.8</v>
      </c>
      <c r="J498" s="3">
        <v>1678.5</v>
      </c>
      <c r="K498" s="6">
        <v>173</v>
      </c>
      <c r="L498" s="10">
        <v>1615615.78</v>
      </c>
      <c r="M498" s="3">
        <v>0</v>
      </c>
      <c r="N498" s="3">
        <v>0</v>
      </c>
      <c r="O498" s="3">
        <v>0</v>
      </c>
      <c r="P498" s="3">
        <f t="shared" si="167"/>
        <v>1615615.78</v>
      </c>
      <c r="Q498" s="3">
        <f>L498/I498</f>
        <v>598.42054226238974</v>
      </c>
      <c r="R498" s="3">
        <v>15577.35</v>
      </c>
      <c r="S498" s="23">
        <v>42735</v>
      </c>
      <c r="T498" s="182"/>
    </row>
    <row r="499" spans="1:20" s="98" customFormat="1" ht="23.45" hidden="1" customHeight="1" x14ac:dyDescent="0.25">
      <c r="A499" s="54">
        <v>122</v>
      </c>
      <c r="B499" s="14" t="s">
        <v>863</v>
      </c>
      <c r="C499" s="115">
        <v>1973</v>
      </c>
      <c r="D499" s="2">
        <v>0</v>
      </c>
      <c r="E499" s="2" t="s">
        <v>539</v>
      </c>
      <c r="F499" s="2">
        <v>5</v>
      </c>
      <c r="G499" s="7">
        <v>4</v>
      </c>
      <c r="H499" s="3">
        <v>5391.4</v>
      </c>
      <c r="I499" s="3">
        <v>3408.5</v>
      </c>
      <c r="J499" s="3">
        <v>2300</v>
      </c>
      <c r="K499" s="2">
        <v>194</v>
      </c>
      <c r="L499" s="3">
        <v>14884214.630000001</v>
      </c>
      <c r="M499" s="3">
        <v>0</v>
      </c>
      <c r="N499" s="3">
        <v>0</v>
      </c>
      <c r="O499" s="3">
        <v>0</v>
      </c>
      <c r="P499" s="3">
        <f t="shared" si="167"/>
        <v>14884214.630000001</v>
      </c>
      <c r="Q499" s="3">
        <v>4366.793202288397</v>
      </c>
      <c r="R499" s="3">
        <v>24736.34</v>
      </c>
      <c r="S499" s="23">
        <v>42735</v>
      </c>
      <c r="T499" s="169"/>
    </row>
    <row r="500" spans="1:20" s="98" customFormat="1" ht="23.45" hidden="1" customHeight="1" x14ac:dyDescent="0.25">
      <c r="A500" s="54">
        <v>123</v>
      </c>
      <c r="B500" s="14" t="s">
        <v>296</v>
      </c>
      <c r="C500" s="115">
        <v>1972</v>
      </c>
      <c r="D500" s="2">
        <v>0</v>
      </c>
      <c r="E500" s="2" t="s">
        <v>539</v>
      </c>
      <c r="F500" s="2">
        <v>5</v>
      </c>
      <c r="G500" s="2">
        <v>4</v>
      </c>
      <c r="H500" s="3">
        <v>3487.7</v>
      </c>
      <c r="I500" s="3">
        <v>3191.1</v>
      </c>
      <c r="J500" s="3">
        <v>2055.1999999999998</v>
      </c>
      <c r="K500" s="2">
        <v>201</v>
      </c>
      <c r="L500" s="3">
        <v>4150660.69</v>
      </c>
      <c r="M500" s="3">
        <v>0</v>
      </c>
      <c r="N500" s="3">
        <v>0</v>
      </c>
      <c r="O500" s="3">
        <v>0</v>
      </c>
      <c r="P500" s="3">
        <f t="shared" si="167"/>
        <v>4150660.69</v>
      </c>
      <c r="Q500" s="3">
        <f t="shared" ref="Q500:Q504" si="169">L500/I500</f>
        <v>1300.6990348155809</v>
      </c>
      <c r="R500" s="3">
        <v>24736.34</v>
      </c>
      <c r="S500" s="23">
        <v>42735</v>
      </c>
      <c r="T500" s="182"/>
    </row>
    <row r="501" spans="1:20" s="98" customFormat="1" ht="23.45" hidden="1" customHeight="1" x14ac:dyDescent="0.25">
      <c r="A501" s="54">
        <v>124</v>
      </c>
      <c r="B501" s="14" t="s">
        <v>67</v>
      </c>
      <c r="C501" s="115">
        <v>1971</v>
      </c>
      <c r="D501" s="2">
        <v>0</v>
      </c>
      <c r="E501" s="2" t="s">
        <v>416</v>
      </c>
      <c r="F501" s="2">
        <v>5</v>
      </c>
      <c r="G501" s="2">
        <v>6</v>
      </c>
      <c r="H501" s="3">
        <v>10735.8</v>
      </c>
      <c r="I501" s="3">
        <v>5826.1</v>
      </c>
      <c r="J501" s="3">
        <v>3013.7</v>
      </c>
      <c r="K501" s="6">
        <v>288</v>
      </c>
      <c r="L501" s="3">
        <v>4810924.5199999996</v>
      </c>
      <c r="M501" s="3">
        <v>0</v>
      </c>
      <c r="N501" s="3">
        <v>0</v>
      </c>
      <c r="O501" s="3">
        <v>0</v>
      </c>
      <c r="P501" s="3">
        <f t="shared" si="167"/>
        <v>4810924.5199999996</v>
      </c>
      <c r="Q501" s="3">
        <f t="shared" si="169"/>
        <v>825.75385249137491</v>
      </c>
      <c r="R501" s="3">
        <v>15577.35</v>
      </c>
      <c r="S501" s="23">
        <v>42735</v>
      </c>
      <c r="T501" s="182"/>
    </row>
    <row r="502" spans="1:20" s="127" customFormat="1" ht="23.45" hidden="1" customHeight="1" x14ac:dyDescent="0.25">
      <c r="A502" s="54">
        <v>125</v>
      </c>
      <c r="B502" s="14" t="s">
        <v>68</v>
      </c>
      <c r="C502" s="115">
        <v>1971</v>
      </c>
      <c r="D502" s="2">
        <v>0</v>
      </c>
      <c r="E502" s="2" t="s">
        <v>416</v>
      </c>
      <c r="F502" s="2">
        <v>5</v>
      </c>
      <c r="G502" s="2">
        <v>6</v>
      </c>
      <c r="H502" s="3">
        <v>10494.1</v>
      </c>
      <c r="I502" s="3">
        <v>5736.6</v>
      </c>
      <c r="J502" s="3">
        <v>2665.6</v>
      </c>
      <c r="K502" s="6">
        <v>291</v>
      </c>
      <c r="L502" s="3">
        <v>4642972.54</v>
      </c>
      <c r="M502" s="3">
        <v>0</v>
      </c>
      <c r="N502" s="3">
        <v>0</v>
      </c>
      <c r="O502" s="3">
        <v>0</v>
      </c>
      <c r="P502" s="3">
        <f t="shared" si="167"/>
        <v>4642972.54</v>
      </c>
      <c r="Q502" s="3">
        <f t="shared" si="169"/>
        <v>809.35964508593941</v>
      </c>
      <c r="R502" s="3">
        <v>15577.35</v>
      </c>
      <c r="S502" s="23">
        <v>42735</v>
      </c>
      <c r="T502" s="182"/>
    </row>
    <row r="503" spans="1:20" s="127" customFormat="1" ht="23.45" hidden="1" customHeight="1" x14ac:dyDescent="0.25">
      <c r="A503" s="54">
        <v>126</v>
      </c>
      <c r="B503" s="14" t="s">
        <v>69</v>
      </c>
      <c r="C503" s="115">
        <v>1971</v>
      </c>
      <c r="D503" s="2">
        <v>0</v>
      </c>
      <c r="E503" s="2" t="s">
        <v>416</v>
      </c>
      <c r="F503" s="2">
        <v>5</v>
      </c>
      <c r="G503" s="2">
        <v>6</v>
      </c>
      <c r="H503" s="3">
        <v>10552.1</v>
      </c>
      <c r="I503" s="3">
        <v>5764.4</v>
      </c>
      <c r="J503" s="3">
        <v>3126.4</v>
      </c>
      <c r="K503" s="6">
        <v>277</v>
      </c>
      <c r="L503" s="3">
        <v>2678964.54</v>
      </c>
      <c r="M503" s="3">
        <v>0</v>
      </c>
      <c r="N503" s="3">
        <v>0</v>
      </c>
      <c r="O503" s="3">
        <v>0</v>
      </c>
      <c r="P503" s="3">
        <f t="shared" si="167"/>
        <v>2678964.54</v>
      </c>
      <c r="Q503" s="3">
        <f t="shared" si="169"/>
        <v>464.74299840399698</v>
      </c>
      <c r="R503" s="3">
        <v>15577.35</v>
      </c>
      <c r="S503" s="23">
        <v>42735</v>
      </c>
      <c r="T503" s="182"/>
    </row>
    <row r="504" spans="1:20" s="98" customFormat="1" ht="23.45" hidden="1" customHeight="1" x14ac:dyDescent="0.25">
      <c r="A504" s="54">
        <v>127</v>
      </c>
      <c r="B504" s="14" t="s">
        <v>773</v>
      </c>
      <c r="C504" s="115">
        <v>1972</v>
      </c>
      <c r="D504" s="2">
        <v>0</v>
      </c>
      <c r="E504" s="2" t="s">
        <v>416</v>
      </c>
      <c r="F504" s="2">
        <v>5</v>
      </c>
      <c r="G504" s="2">
        <v>8</v>
      </c>
      <c r="H504" s="3">
        <v>10387.5</v>
      </c>
      <c r="I504" s="3">
        <v>5546.9</v>
      </c>
      <c r="J504" s="3">
        <v>3469</v>
      </c>
      <c r="K504" s="2">
        <v>308</v>
      </c>
      <c r="L504" s="3">
        <v>14764739.07</v>
      </c>
      <c r="M504" s="3">
        <v>0</v>
      </c>
      <c r="N504" s="3">
        <v>0</v>
      </c>
      <c r="O504" s="3">
        <v>0</v>
      </c>
      <c r="P504" s="3">
        <f t="shared" si="167"/>
        <v>14764739.07</v>
      </c>
      <c r="Q504" s="3">
        <f t="shared" si="169"/>
        <v>2661.8001171825708</v>
      </c>
      <c r="R504" s="3">
        <v>15577.35</v>
      </c>
      <c r="S504" s="23">
        <v>42735</v>
      </c>
      <c r="T504" s="182"/>
    </row>
    <row r="505" spans="1:20" s="98" customFormat="1" ht="23.45" hidden="1" customHeight="1" x14ac:dyDescent="0.25">
      <c r="A505" s="54">
        <v>128</v>
      </c>
      <c r="B505" s="14" t="s">
        <v>299</v>
      </c>
      <c r="C505" s="115">
        <v>1973</v>
      </c>
      <c r="D505" s="2">
        <v>0</v>
      </c>
      <c r="E505" s="2" t="s">
        <v>416</v>
      </c>
      <c r="F505" s="2">
        <v>5</v>
      </c>
      <c r="G505" s="2">
        <v>4</v>
      </c>
      <c r="H505" s="3">
        <v>6342.2</v>
      </c>
      <c r="I505" s="3">
        <v>3321.4</v>
      </c>
      <c r="J505" s="3">
        <v>1894</v>
      </c>
      <c r="K505" s="2">
        <v>209</v>
      </c>
      <c r="L505" s="3">
        <v>1314620.3999999999</v>
      </c>
      <c r="M505" s="3">
        <v>0</v>
      </c>
      <c r="N505" s="3">
        <v>0</v>
      </c>
      <c r="O505" s="3">
        <v>0</v>
      </c>
      <c r="P505" s="3">
        <f t="shared" si="167"/>
        <v>1314620.3999999999</v>
      </c>
      <c r="Q505" s="3">
        <v>2209.8626211838382</v>
      </c>
      <c r="R505" s="3">
        <v>15577.35</v>
      </c>
      <c r="S505" s="23">
        <v>42735</v>
      </c>
      <c r="T505" s="169"/>
    </row>
    <row r="506" spans="1:20" s="98" customFormat="1" ht="23.45" hidden="1" customHeight="1" x14ac:dyDescent="0.25">
      <c r="A506" s="54">
        <v>129</v>
      </c>
      <c r="B506" s="14" t="s">
        <v>795</v>
      </c>
      <c r="C506" s="115">
        <v>1972</v>
      </c>
      <c r="D506" s="2">
        <v>0</v>
      </c>
      <c r="E506" s="2" t="s">
        <v>539</v>
      </c>
      <c r="F506" s="2">
        <v>5</v>
      </c>
      <c r="G506" s="2">
        <v>1</v>
      </c>
      <c r="H506" s="3">
        <v>2772.4</v>
      </c>
      <c r="I506" s="3">
        <v>1491</v>
      </c>
      <c r="J506" s="3">
        <v>839.4</v>
      </c>
      <c r="K506" s="2">
        <v>86</v>
      </c>
      <c r="L506" s="3">
        <v>2947668.82</v>
      </c>
      <c r="M506" s="3">
        <v>0</v>
      </c>
      <c r="N506" s="3">
        <v>0</v>
      </c>
      <c r="O506" s="3">
        <v>0</v>
      </c>
      <c r="P506" s="3">
        <f t="shared" si="167"/>
        <v>2947668.82</v>
      </c>
      <c r="Q506" s="3">
        <f>L506/I506</f>
        <v>1976.9743930248155</v>
      </c>
      <c r="R506" s="3">
        <v>24736.34</v>
      </c>
      <c r="S506" s="23">
        <v>42735</v>
      </c>
      <c r="T506" s="182"/>
    </row>
    <row r="507" spans="1:20" s="127" customFormat="1" ht="23.45" hidden="1" customHeight="1" x14ac:dyDescent="0.25">
      <c r="A507" s="54">
        <v>130</v>
      </c>
      <c r="B507" s="14" t="s">
        <v>301</v>
      </c>
      <c r="C507" s="115">
        <v>1972</v>
      </c>
      <c r="D507" s="2">
        <v>0</v>
      </c>
      <c r="E507" s="2" t="s">
        <v>539</v>
      </c>
      <c r="F507" s="2">
        <v>5</v>
      </c>
      <c r="G507" s="2">
        <v>1</v>
      </c>
      <c r="H507" s="3">
        <v>2785.8</v>
      </c>
      <c r="I507" s="3">
        <v>1518.9</v>
      </c>
      <c r="J507" s="3">
        <v>901.5</v>
      </c>
      <c r="K507" s="2">
        <v>36</v>
      </c>
      <c r="L507" s="3">
        <v>5849008.6600000001</v>
      </c>
      <c r="M507" s="3">
        <v>0</v>
      </c>
      <c r="N507" s="3">
        <v>0</v>
      </c>
      <c r="O507" s="3">
        <v>0</v>
      </c>
      <c r="P507" s="3">
        <f t="shared" si="167"/>
        <v>5849008.6600000001</v>
      </c>
      <c r="Q507" s="3">
        <f>L507/I507</f>
        <v>3850.8187899137533</v>
      </c>
      <c r="R507" s="3">
        <v>24736.34</v>
      </c>
      <c r="S507" s="23">
        <v>42735</v>
      </c>
      <c r="T507" s="182"/>
    </row>
    <row r="508" spans="1:20" s="127" customFormat="1" ht="23.45" hidden="1" customHeight="1" x14ac:dyDescent="0.25">
      <c r="A508" s="54">
        <v>131</v>
      </c>
      <c r="B508" s="14" t="s">
        <v>763</v>
      </c>
      <c r="C508" s="115">
        <v>1970</v>
      </c>
      <c r="D508" s="2">
        <v>0</v>
      </c>
      <c r="E508" s="2" t="s">
        <v>416</v>
      </c>
      <c r="F508" s="2">
        <v>5</v>
      </c>
      <c r="G508" s="2">
        <v>1</v>
      </c>
      <c r="H508" s="3">
        <v>2802.5</v>
      </c>
      <c r="I508" s="3">
        <v>1529.9</v>
      </c>
      <c r="J508" s="3">
        <v>894</v>
      </c>
      <c r="K508" s="6">
        <v>96</v>
      </c>
      <c r="L508" s="3">
        <v>5757725.04</v>
      </c>
      <c r="M508" s="3">
        <v>0</v>
      </c>
      <c r="N508" s="3">
        <v>0</v>
      </c>
      <c r="O508" s="3">
        <v>0</v>
      </c>
      <c r="P508" s="3">
        <f t="shared" si="167"/>
        <v>5757725.04</v>
      </c>
      <c r="Q508" s="3">
        <f>L508/I508</f>
        <v>3763.4649584940189</v>
      </c>
      <c r="R508" s="3">
        <v>15577.35</v>
      </c>
      <c r="S508" s="23">
        <v>42735</v>
      </c>
      <c r="T508" s="182"/>
    </row>
    <row r="509" spans="1:20" s="127" customFormat="1" ht="23.45" hidden="1" customHeight="1" x14ac:dyDescent="0.25">
      <c r="A509" s="54">
        <v>132</v>
      </c>
      <c r="B509" s="14" t="s">
        <v>302</v>
      </c>
      <c r="C509" s="115">
        <v>1974</v>
      </c>
      <c r="D509" s="2">
        <v>0</v>
      </c>
      <c r="E509" s="2" t="s">
        <v>416</v>
      </c>
      <c r="F509" s="2">
        <v>5</v>
      </c>
      <c r="G509" s="2">
        <v>4</v>
      </c>
      <c r="H509" s="3">
        <v>5224.7</v>
      </c>
      <c r="I509" s="3">
        <v>2622.1</v>
      </c>
      <c r="J509" s="3">
        <v>1716.4</v>
      </c>
      <c r="K509" s="2">
        <v>181</v>
      </c>
      <c r="L509" s="3">
        <v>1268354.47</v>
      </c>
      <c r="M509" s="3">
        <v>0</v>
      </c>
      <c r="N509" s="3">
        <v>0</v>
      </c>
      <c r="O509" s="3">
        <v>0</v>
      </c>
      <c r="P509" s="3">
        <f t="shared" si="167"/>
        <v>1268354.47</v>
      </c>
      <c r="Q509" s="3">
        <v>1392.45421990008</v>
      </c>
      <c r="R509" s="3">
        <v>15577.35</v>
      </c>
      <c r="S509" s="23">
        <v>42735</v>
      </c>
      <c r="T509" s="169"/>
    </row>
    <row r="510" spans="1:20" s="98" customFormat="1" ht="23.45" hidden="1" customHeight="1" x14ac:dyDescent="0.25">
      <c r="A510" s="54">
        <v>133</v>
      </c>
      <c r="B510" s="14" t="s">
        <v>794</v>
      </c>
      <c r="C510" s="115">
        <v>1974</v>
      </c>
      <c r="D510" s="2">
        <v>0</v>
      </c>
      <c r="E510" s="2" t="s">
        <v>127</v>
      </c>
      <c r="F510" s="2">
        <v>5</v>
      </c>
      <c r="G510" s="2">
        <v>8</v>
      </c>
      <c r="H510" s="3">
        <v>11581.75</v>
      </c>
      <c r="I510" s="3">
        <v>6122.6</v>
      </c>
      <c r="J510" s="3">
        <v>3820.3</v>
      </c>
      <c r="K510" s="2">
        <v>347</v>
      </c>
      <c r="L510" s="3">
        <v>2015083.06</v>
      </c>
      <c r="M510" s="3">
        <v>0</v>
      </c>
      <c r="N510" s="3">
        <v>0</v>
      </c>
      <c r="O510" s="3">
        <v>0</v>
      </c>
      <c r="P510" s="3">
        <f t="shared" si="167"/>
        <v>2015083.06</v>
      </c>
      <c r="Q510" s="3">
        <v>3994.3354849247053</v>
      </c>
      <c r="R510" s="3">
        <v>24736.34</v>
      </c>
      <c r="S510" s="23">
        <v>42735</v>
      </c>
      <c r="T510" s="169"/>
    </row>
    <row r="511" spans="1:20" s="127" customFormat="1" ht="23.45" hidden="1" customHeight="1" x14ac:dyDescent="0.25">
      <c r="A511" s="54">
        <v>134</v>
      </c>
      <c r="B511" s="14" t="s">
        <v>303</v>
      </c>
      <c r="C511" s="115">
        <v>1972</v>
      </c>
      <c r="D511" s="2">
        <v>0</v>
      </c>
      <c r="E511" s="2" t="s">
        <v>539</v>
      </c>
      <c r="F511" s="2">
        <v>5</v>
      </c>
      <c r="G511" s="2">
        <v>4</v>
      </c>
      <c r="H511" s="3">
        <v>5453.7</v>
      </c>
      <c r="I511" s="3">
        <v>3426.6</v>
      </c>
      <c r="J511" s="3">
        <v>2183.1999999999998</v>
      </c>
      <c r="K511" s="2">
        <v>217</v>
      </c>
      <c r="L511" s="3">
        <v>3898192.7</v>
      </c>
      <c r="M511" s="3">
        <v>0</v>
      </c>
      <c r="N511" s="3">
        <v>0</v>
      </c>
      <c r="O511" s="3">
        <v>0</v>
      </c>
      <c r="P511" s="3">
        <f t="shared" si="167"/>
        <v>3898192.7</v>
      </c>
      <c r="Q511" s="3">
        <f>L511/I511</f>
        <v>1137.6270063619916</v>
      </c>
      <c r="R511" s="3">
        <v>24736.34</v>
      </c>
      <c r="S511" s="23">
        <v>42735</v>
      </c>
      <c r="T511" s="182"/>
    </row>
    <row r="512" spans="1:20" s="127" customFormat="1" ht="23.45" hidden="1" customHeight="1" x14ac:dyDescent="0.25">
      <c r="A512" s="54">
        <v>135</v>
      </c>
      <c r="B512" s="14" t="s">
        <v>297</v>
      </c>
      <c r="C512" s="115">
        <v>1972</v>
      </c>
      <c r="D512" s="2">
        <v>0</v>
      </c>
      <c r="E512" s="2" t="s">
        <v>127</v>
      </c>
      <c r="F512" s="2">
        <v>5</v>
      </c>
      <c r="G512" s="2">
        <v>4</v>
      </c>
      <c r="H512" s="3">
        <v>6479.95</v>
      </c>
      <c r="I512" s="3">
        <v>3398.65</v>
      </c>
      <c r="J512" s="3">
        <v>2002.5</v>
      </c>
      <c r="K512" s="2">
        <v>197</v>
      </c>
      <c r="L512" s="3">
        <v>7677427.0999999996</v>
      </c>
      <c r="M512" s="3">
        <v>0</v>
      </c>
      <c r="N512" s="3">
        <v>0</v>
      </c>
      <c r="O512" s="3">
        <v>0</v>
      </c>
      <c r="P512" s="3">
        <f t="shared" si="167"/>
        <v>7677427.0999999996</v>
      </c>
      <c r="Q512" s="3">
        <f>L512/I512</f>
        <v>2258.9637356009002</v>
      </c>
      <c r="R512" s="3">
        <v>24736.34</v>
      </c>
      <c r="S512" s="23">
        <v>42735</v>
      </c>
      <c r="T512" s="182"/>
    </row>
    <row r="513" spans="1:20" s="127" customFormat="1" ht="23.45" hidden="1" customHeight="1" x14ac:dyDescent="0.25">
      <c r="A513" s="54">
        <v>136</v>
      </c>
      <c r="B513" s="14" t="s">
        <v>298</v>
      </c>
      <c r="C513" s="115">
        <v>1974</v>
      </c>
      <c r="D513" s="2">
        <v>0</v>
      </c>
      <c r="E513" s="2" t="s">
        <v>127</v>
      </c>
      <c r="F513" s="2">
        <v>5</v>
      </c>
      <c r="G513" s="2">
        <v>8</v>
      </c>
      <c r="H513" s="3">
        <v>11558.91</v>
      </c>
      <c r="I513" s="3">
        <v>6153.11</v>
      </c>
      <c r="J513" s="3">
        <v>3438.1</v>
      </c>
      <c r="K513" s="2">
        <v>319</v>
      </c>
      <c r="L513" s="3">
        <v>14705419.6</v>
      </c>
      <c r="M513" s="3">
        <v>0</v>
      </c>
      <c r="N513" s="3">
        <v>0</v>
      </c>
      <c r="O513" s="3">
        <v>0</v>
      </c>
      <c r="P513" s="3">
        <f t="shared" si="167"/>
        <v>14705419.6</v>
      </c>
      <c r="Q513" s="3">
        <v>3752.0922395341545</v>
      </c>
      <c r="R513" s="3">
        <v>24736.34</v>
      </c>
      <c r="S513" s="23">
        <v>42735</v>
      </c>
      <c r="T513" s="169"/>
    </row>
    <row r="514" spans="1:20" s="127" customFormat="1" ht="23.45" hidden="1" customHeight="1" x14ac:dyDescent="0.25">
      <c r="A514" s="54">
        <v>137</v>
      </c>
      <c r="B514" s="14" t="s">
        <v>304</v>
      </c>
      <c r="C514" s="115">
        <v>1972</v>
      </c>
      <c r="D514" s="2">
        <v>0</v>
      </c>
      <c r="E514" s="2" t="s">
        <v>416</v>
      </c>
      <c r="F514" s="2">
        <v>5</v>
      </c>
      <c r="G514" s="2">
        <v>4</v>
      </c>
      <c r="H514" s="3">
        <v>6587.3</v>
      </c>
      <c r="I514" s="3">
        <v>3528.6</v>
      </c>
      <c r="J514" s="3">
        <v>1845.4</v>
      </c>
      <c r="K514" s="2">
        <v>162</v>
      </c>
      <c r="L514" s="3">
        <v>2931589.17</v>
      </c>
      <c r="M514" s="3">
        <v>0</v>
      </c>
      <c r="N514" s="3">
        <v>0</v>
      </c>
      <c r="O514" s="3">
        <v>0</v>
      </c>
      <c r="P514" s="3">
        <f t="shared" si="167"/>
        <v>2931589.17</v>
      </c>
      <c r="Q514" s="3">
        <f>L514/I514</f>
        <v>830.80801734398915</v>
      </c>
      <c r="R514" s="3">
        <v>15577.35</v>
      </c>
      <c r="S514" s="23">
        <v>42735</v>
      </c>
      <c r="T514" s="182"/>
    </row>
    <row r="515" spans="1:20" s="127" customFormat="1" ht="23.45" hidden="1" customHeight="1" x14ac:dyDescent="0.25">
      <c r="A515" s="54">
        <v>138</v>
      </c>
      <c r="B515" s="14" t="s">
        <v>764</v>
      </c>
      <c r="C515" s="115">
        <v>1970</v>
      </c>
      <c r="D515" s="2">
        <v>0</v>
      </c>
      <c r="E515" s="2" t="s">
        <v>416</v>
      </c>
      <c r="F515" s="2">
        <v>5</v>
      </c>
      <c r="G515" s="2">
        <v>6</v>
      </c>
      <c r="H515" s="3">
        <v>8386.1</v>
      </c>
      <c r="I515" s="3">
        <v>4338.7</v>
      </c>
      <c r="J515" s="3">
        <v>2820.7</v>
      </c>
      <c r="K515" s="6">
        <v>257</v>
      </c>
      <c r="L515" s="3">
        <v>10297752.23</v>
      </c>
      <c r="M515" s="3">
        <v>0</v>
      </c>
      <c r="N515" s="3">
        <v>0</v>
      </c>
      <c r="O515" s="3">
        <v>0</v>
      </c>
      <c r="P515" s="3">
        <f t="shared" si="167"/>
        <v>10297752.23</v>
      </c>
      <c r="Q515" s="3">
        <f>L515/I515</f>
        <v>2373.4649157581766</v>
      </c>
      <c r="R515" s="3">
        <v>15577.35</v>
      </c>
      <c r="S515" s="23">
        <v>42735</v>
      </c>
      <c r="T515" s="182"/>
    </row>
    <row r="516" spans="1:20" s="127" customFormat="1" ht="23.45" hidden="1" customHeight="1" x14ac:dyDescent="0.25">
      <c r="A516" s="54">
        <v>139</v>
      </c>
      <c r="B516" s="14" t="s">
        <v>72</v>
      </c>
      <c r="C516" s="115">
        <v>1971</v>
      </c>
      <c r="D516" s="2">
        <v>0</v>
      </c>
      <c r="E516" s="2" t="s">
        <v>416</v>
      </c>
      <c r="F516" s="2">
        <v>5</v>
      </c>
      <c r="G516" s="2">
        <v>4</v>
      </c>
      <c r="H516" s="3">
        <v>5438.2</v>
      </c>
      <c r="I516" s="3">
        <v>3412.7</v>
      </c>
      <c r="J516" s="3">
        <v>1978.4</v>
      </c>
      <c r="K516" s="6">
        <v>229</v>
      </c>
      <c r="L516" s="3">
        <v>6724622.7999999998</v>
      </c>
      <c r="M516" s="3">
        <v>0</v>
      </c>
      <c r="N516" s="3">
        <v>0</v>
      </c>
      <c r="O516" s="3">
        <v>0</v>
      </c>
      <c r="P516" s="3">
        <f t="shared" si="167"/>
        <v>6724622.7999999998</v>
      </c>
      <c r="Q516" s="3">
        <f>L516/I516</f>
        <v>1970.4699504790929</v>
      </c>
      <c r="R516" s="3">
        <v>15577.35</v>
      </c>
      <c r="S516" s="23">
        <v>42735</v>
      </c>
      <c r="T516" s="182"/>
    </row>
    <row r="517" spans="1:20" s="127" customFormat="1" ht="23.45" hidden="1" customHeight="1" x14ac:dyDescent="0.25">
      <c r="A517" s="54">
        <v>140</v>
      </c>
      <c r="B517" s="14" t="s">
        <v>70</v>
      </c>
      <c r="C517" s="115">
        <v>1971</v>
      </c>
      <c r="D517" s="2">
        <v>0</v>
      </c>
      <c r="E517" s="2" t="s">
        <v>416</v>
      </c>
      <c r="F517" s="2">
        <v>5</v>
      </c>
      <c r="G517" s="2">
        <v>4</v>
      </c>
      <c r="H517" s="3">
        <v>6603.8</v>
      </c>
      <c r="I517" s="3">
        <v>3533.9</v>
      </c>
      <c r="J517" s="3">
        <v>2104.9</v>
      </c>
      <c r="K517" s="6">
        <v>234</v>
      </c>
      <c r="L517" s="3">
        <v>2916572.66</v>
      </c>
      <c r="M517" s="3">
        <v>0</v>
      </c>
      <c r="N517" s="3">
        <v>0</v>
      </c>
      <c r="O517" s="3">
        <v>0</v>
      </c>
      <c r="P517" s="3">
        <f t="shared" si="167"/>
        <v>2916572.66</v>
      </c>
      <c r="Q517" s="3">
        <f>L517/I517</f>
        <v>825.31273097710744</v>
      </c>
      <c r="R517" s="3">
        <v>15577.35</v>
      </c>
      <c r="S517" s="23">
        <v>42735</v>
      </c>
      <c r="T517" s="182"/>
    </row>
    <row r="518" spans="1:20" s="127" customFormat="1" ht="23.45" hidden="1" customHeight="1" x14ac:dyDescent="0.25">
      <c r="A518" s="54">
        <v>141</v>
      </c>
      <c r="B518" s="14" t="s">
        <v>48</v>
      </c>
      <c r="C518" s="115">
        <v>1971</v>
      </c>
      <c r="D518" s="2">
        <v>0</v>
      </c>
      <c r="E518" s="2" t="s">
        <v>416</v>
      </c>
      <c r="F518" s="2">
        <v>5</v>
      </c>
      <c r="G518" s="2">
        <v>4</v>
      </c>
      <c r="H518" s="3">
        <v>6587.8</v>
      </c>
      <c r="I518" s="3">
        <v>3523.9</v>
      </c>
      <c r="J518" s="3">
        <v>2215.6</v>
      </c>
      <c r="K518" s="6">
        <v>203</v>
      </c>
      <c r="L518" s="3">
        <v>2971545.72</v>
      </c>
      <c r="M518" s="3">
        <v>0</v>
      </c>
      <c r="N518" s="3">
        <v>0</v>
      </c>
      <c r="O518" s="3">
        <v>0</v>
      </c>
      <c r="P518" s="3">
        <f t="shared" si="167"/>
        <v>2971545.72</v>
      </c>
      <c r="Q518" s="3">
        <f>L518/I518</f>
        <v>843.25483697040215</v>
      </c>
      <c r="R518" s="3">
        <v>15577.35</v>
      </c>
      <c r="S518" s="23">
        <v>42735</v>
      </c>
      <c r="T518" s="182"/>
    </row>
    <row r="519" spans="1:20" s="127" customFormat="1" ht="23.45" hidden="1" customHeight="1" x14ac:dyDescent="0.25">
      <c r="A519" s="54">
        <v>142</v>
      </c>
      <c r="B519" s="14" t="s">
        <v>305</v>
      </c>
      <c r="C519" s="115">
        <v>1972</v>
      </c>
      <c r="D519" s="2">
        <v>0</v>
      </c>
      <c r="E519" s="2" t="s">
        <v>416</v>
      </c>
      <c r="F519" s="2">
        <v>5</v>
      </c>
      <c r="G519" s="2">
        <v>4</v>
      </c>
      <c r="H519" s="3">
        <v>6608.5</v>
      </c>
      <c r="I519" s="3">
        <v>3541.5</v>
      </c>
      <c r="J519" s="3">
        <v>2064.4</v>
      </c>
      <c r="K519" s="2">
        <v>188</v>
      </c>
      <c r="L519" s="3">
        <v>13801007.59</v>
      </c>
      <c r="M519" s="3">
        <v>0</v>
      </c>
      <c r="N519" s="3">
        <v>0</v>
      </c>
      <c r="O519" s="3">
        <v>0</v>
      </c>
      <c r="P519" s="3">
        <f t="shared" si="167"/>
        <v>13801007.59</v>
      </c>
      <c r="Q519" s="3">
        <v>3896.9384695750387</v>
      </c>
      <c r="R519" s="3">
        <v>15577.35</v>
      </c>
      <c r="S519" s="23">
        <v>42735</v>
      </c>
      <c r="T519" s="169"/>
    </row>
    <row r="520" spans="1:20" s="127" customFormat="1" ht="23.45" hidden="1" customHeight="1" x14ac:dyDescent="0.25">
      <c r="A520" s="54">
        <v>143</v>
      </c>
      <c r="B520" s="14" t="s">
        <v>306</v>
      </c>
      <c r="C520" s="115">
        <v>1974</v>
      </c>
      <c r="D520" s="2">
        <v>0</v>
      </c>
      <c r="E520" s="2" t="s">
        <v>127</v>
      </c>
      <c r="F520" s="2">
        <v>9</v>
      </c>
      <c r="G520" s="2">
        <v>1</v>
      </c>
      <c r="H520" s="3">
        <v>3506</v>
      </c>
      <c r="I520" s="3">
        <v>2246.6</v>
      </c>
      <c r="J520" s="3">
        <v>1340.5</v>
      </c>
      <c r="K520" s="2">
        <v>98</v>
      </c>
      <c r="L520" s="3">
        <v>11452201.02</v>
      </c>
      <c r="M520" s="3">
        <v>0</v>
      </c>
      <c r="N520" s="3">
        <v>0</v>
      </c>
      <c r="O520" s="3">
        <v>0</v>
      </c>
      <c r="P520" s="3">
        <f t="shared" si="167"/>
        <v>11452201.02</v>
      </c>
      <c r="Q520" s="3">
        <v>4459.8075847948012</v>
      </c>
      <c r="R520" s="3">
        <v>25690.240000000002</v>
      </c>
      <c r="S520" s="23">
        <v>42735</v>
      </c>
      <c r="T520" s="169"/>
    </row>
    <row r="521" spans="1:20" s="127" customFormat="1" ht="23.45" hidden="1" customHeight="1" x14ac:dyDescent="0.25">
      <c r="A521" s="62"/>
      <c r="B521" s="212" t="s">
        <v>311</v>
      </c>
      <c r="C521" s="214"/>
      <c r="D521" s="102"/>
      <c r="E521" s="102"/>
      <c r="F521" s="102"/>
      <c r="G521" s="102"/>
      <c r="H521" s="4">
        <f t="shared" ref="H521:P521" si="170">SUM(H459:H520)</f>
        <v>415269.94999999995</v>
      </c>
      <c r="I521" s="4">
        <f t="shared" si="170"/>
        <v>243883.40999999997</v>
      </c>
      <c r="J521" s="4">
        <f t="shared" si="170"/>
        <v>148275.40999999997</v>
      </c>
      <c r="K521" s="4">
        <f t="shared" si="170"/>
        <v>13940</v>
      </c>
      <c r="L521" s="4">
        <f t="shared" si="170"/>
        <v>551662541.84000015</v>
      </c>
      <c r="M521" s="4">
        <f t="shared" si="170"/>
        <v>0</v>
      </c>
      <c r="N521" s="4">
        <f t="shared" si="170"/>
        <v>0</v>
      </c>
      <c r="O521" s="4">
        <f t="shared" si="170"/>
        <v>0</v>
      </c>
      <c r="P521" s="4">
        <f t="shared" si="170"/>
        <v>551662541.84000015</v>
      </c>
      <c r="Q521" s="4">
        <v>3445.0346708677362</v>
      </c>
      <c r="R521" s="77"/>
      <c r="S521" s="62"/>
      <c r="T521" s="169"/>
    </row>
    <row r="522" spans="1:20" s="98" customFormat="1" ht="24.75" hidden="1" customHeight="1" x14ac:dyDescent="0.25">
      <c r="A522" s="2"/>
      <c r="B522" s="205" t="s">
        <v>322</v>
      </c>
      <c r="C522" s="206"/>
      <c r="D522" s="123"/>
      <c r="E522" s="2"/>
      <c r="F522" s="2"/>
      <c r="G522" s="2"/>
      <c r="H522" s="2"/>
      <c r="I522" s="2"/>
      <c r="J522" s="2"/>
      <c r="K522" s="2"/>
      <c r="L522" s="3"/>
      <c r="M522" s="3"/>
      <c r="N522" s="3"/>
      <c r="O522" s="3"/>
      <c r="P522" s="3"/>
      <c r="Q522" s="3"/>
      <c r="R522" s="3"/>
      <c r="S522" s="2"/>
      <c r="T522" s="169"/>
    </row>
    <row r="523" spans="1:20" s="95" customFormat="1" ht="24" hidden="1" customHeight="1" x14ac:dyDescent="0.25">
      <c r="A523" s="5">
        <v>144</v>
      </c>
      <c r="B523" s="25" t="s">
        <v>318</v>
      </c>
      <c r="C523" s="115">
        <v>1987</v>
      </c>
      <c r="D523" s="55">
        <v>0</v>
      </c>
      <c r="E523" s="2" t="s">
        <v>416</v>
      </c>
      <c r="F523" s="6">
        <v>5</v>
      </c>
      <c r="G523" s="6">
        <v>4</v>
      </c>
      <c r="H523" s="20">
        <v>3378.6</v>
      </c>
      <c r="I523" s="3">
        <v>3072.9</v>
      </c>
      <c r="J523" s="3">
        <v>3005.5</v>
      </c>
      <c r="K523" s="6">
        <v>135</v>
      </c>
      <c r="L523" s="3">
        <v>3351988.87</v>
      </c>
      <c r="M523" s="3">
        <v>0</v>
      </c>
      <c r="N523" s="3">
        <v>0</v>
      </c>
      <c r="O523" s="3">
        <v>0</v>
      </c>
      <c r="P523" s="3">
        <f t="shared" ref="P523:P528" si="171">ROUND(L523-(M523+N523+O523),2)</f>
        <v>3351988.87</v>
      </c>
      <c r="Q523" s="3">
        <v>2551.7108464317093</v>
      </c>
      <c r="R523" s="3">
        <v>15577.35</v>
      </c>
      <c r="S523" s="23">
        <v>42735</v>
      </c>
      <c r="T523" s="169"/>
    </row>
    <row r="524" spans="1:20" s="95" customFormat="1" ht="25.5" hidden="1" customHeight="1" x14ac:dyDescent="0.25">
      <c r="A524" s="5">
        <v>145</v>
      </c>
      <c r="B524" s="25" t="s">
        <v>319</v>
      </c>
      <c r="C524" s="117">
        <v>1986</v>
      </c>
      <c r="D524" s="55">
        <v>0</v>
      </c>
      <c r="E524" s="2" t="s">
        <v>416</v>
      </c>
      <c r="F524" s="55">
        <v>5</v>
      </c>
      <c r="G524" s="55">
        <v>4</v>
      </c>
      <c r="H524" s="20">
        <v>3342.3</v>
      </c>
      <c r="I524" s="20">
        <v>3064.8</v>
      </c>
      <c r="J524" s="20">
        <v>3011.7</v>
      </c>
      <c r="K524" s="55">
        <v>191</v>
      </c>
      <c r="L524" s="3">
        <v>3051701.84</v>
      </c>
      <c r="M524" s="3">
        <v>0</v>
      </c>
      <c r="N524" s="3">
        <v>0</v>
      </c>
      <c r="O524" s="3">
        <v>0</v>
      </c>
      <c r="P524" s="3">
        <f t="shared" si="171"/>
        <v>3051701.84</v>
      </c>
      <c r="Q524" s="3">
        <v>2528.1081604019837</v>
      </c>
      <c r="R524" s="3">
        <v>15577.35</v>
      </c>
      <c r="S524" s="23">
        <v>42735</v>
      </c>
      <c r="T524" s="169"/>
    </row>
    <row r="525" spans="1:20" s="95" customFormat="1" ht="23.45" hidden="1" customHeight="1" x14ac:dyDescent="0.25">
      <c r="A525" s="5">
        <v>146</v>
      </c>
      <c r="B525" s="25" t="s">
        <v>320</v>
      </c>
      <c r="C525" s="117">
        <v>1987</v>
      </c>
      <c r="D525" s="55">
        <v>0</v>
      </c>
      <c r="E525" s="2" t="s">
        <v>416</v>
      </c>
      <c r="F525" s="55">
        <v>5</v>
      </c>
      <c r="G525" s="55">
        <v>4</v>
      </c>
      <c r="H525" s="20">
        <v>3373.3</v>
      </c>
      <c r="I525" s="20">
        <v>3072.3</v>
      </c>
      <c r="J525" s="20">
        <v>2904.1</v>
      </c>
      <c r="K525" s="55">
        <v>137</v>
      </c>
      <c r="L525" s="3">
        <v>4634239.24</v>
      </c>
      <c r="M525" s="3">
        <v>0</v>
      </c>
      <c r="N525" s="3">
        <v>0</v>
      </c>
      <c r="O525" s="3">
        <v>0</v>
      </c>
      <c r="P525" s="3">
        <f t="shared" si="171"/>
        <v>4634239.24</v>
      </c>
      <c r="Q525" s="3">
        <v>2622.1830290010739</v>
      </c>
      <c r="R525" s="3">
        <v>15577.35</v>
      </c>
      <c r="S525" s="23">
        <v>42735</v>
      </c>
      <c r="T525" s="169"/>
    </row>
    <row r="526" spans="1:20" s="31" customFormat="1" ht="31.5" hidden="1" customHeight="1" x14ac:dyDescent="0.25">
      <c r="A526" s="5">
        <v>147</v>
      </c>
      <c r="B526" s="9" t="s">
        <v>317</v>
      </c>
      <c r="C526" s="117">
        <v>1987</v>
      </c>
      <c r="D526" s="2">
        <v>0</v>
      </c>
      <c r="E526" s="2" t="s">
        <v>416</v>
      </c>
      <c r="F526" s="54">
        <v>5</v>
      </c>
      <c r="G526" s="54">
        <v>1</v>
      </c>
      <c r="H526" s="8">
        <v>2892.4</v>
      </c>
      <c r="I526" s="8">
        <v>2469.9</v>
      </c>
      <c r="J526" s="8">
        <v>2240.6</v>
      </c>
      <c r="K526" s="54">
        <v>209</v>
      </c>
      <c r="L526" s="3">
        <v>8306437.0499999998</v>
      </c>
      <c r="M526" s="3">
        <v>0</v>
      </c>
      <c r="N526" s="3">
        <v>0</v>
      </c>
      <c r="O526" s="3">
        <v>0</v>
      </c>
      <c r="P526" s="3">
        <f t="shared" si="171"/>
        <v>8306437.0499999998</v>
      </c>
      <c r="Q526" s="3">
        <f t="shared" ref="Q526" si="172">L526/I526</f>
        <v>3363.066136280821</v>
      </c>
      <c r="R526" s="3">
        <v>15577.35</v>
      </c>
      <c r="S526" s="23">
        <v>42735</v>
      </c>
      <c r="T526" s="182"/>
    </row>
    <row r="527" spans="1:20" s="95" customFormat="1" ht="23.45" hidden="1" customHeight="1" x14ac:dyDescent="0.25">
      <c r="A527" s="5">
        <v>148</v>
      </c>
      <c r="B527" s="25" t="s">
        <v>321</v>
      </c>
      <c r="C527" s="115">
        <v>1988</v>
      </c>
      <c r="D527" s="55">
        <v>0</v>
      </c>
      <c r="E527" s="2" t="s">
        <v>416</v>
      </c>
      <c r="F527" s="6">
        <v>9</v>
      </c>
      <c r="G527" s="6">
        <v>7</v>
      </c>
      <c r="H527" s="3">
        <v>16593.7</v>
      </c>
      <c r="I527" s="3">
        <v>14175.3</v>
      </c>
      <c r="J527" s="3">
        <v>13508.8</v>
      </c>
      <c r="K527" s="6">
        <v>561</v>
      </c>
      <c r="L527" s="10">
        <v>10962313.4</v>
      </c>
      <c r="M527" s="3">
        <v>0</v>
      </c>
      <c r="N527" s="3">
        <v>0</v>
      </c>
      <c r="O527" s="3">
        <v>0</v>
      </c>
      <c r="P527" s="3">
        <f t="shared" si="171"/>
        <v>10962313.4</v>
      </c>
      <c r="Q527" s="3">
        <v>987.63341869307885</v>
      </c>
      <c r="R527" s="141">
        <v>18606.45</v>
      </c>
      <c r="S527" s="23">
        <v>42735</v>
      </c>
      <c r="T527" s="169"/>
    </row>
    <row r="528" spans="1:20" s="95" customFormat="1" ht="23.45" hidden="1" customHeight="1" x14ac:dyDescent="0.25">
      <c r="A528" s="5">
        <v>149</v>
      </c>
      <c r="B528" s="14" t="s">
        <v>711</v>
      </c>
      <c r="C528" s="115">
        <v>2003</v>
      </c>
      <c r="D528" s="6">
        <v>0</v>
      </c>
      <c r="E528" s="2" t="s">
        <v>189</v>
      </c>
      <c r="F528" s="6">
        <v>2</v>
      </c>
      <c r="G528" s="6">
        <v>3</v>
      </c>
      <c r="H528" s="3">
        <v>1175.0999999999999</v>
      </c>
      <c r="I528" s="3">
        <v>1175.0999999999999</v>
      </c>
      <c r="J528" s="3">
        <v>895.6</v>
      </c>
      <c r="K528" s="6">
        <v>69</v>
      </c>
      <c r="L528" s="10">
        <v>2559719.7200000002</v>
      </c>
      <c r="M528" s="3">
        <v>0</v>
      </c>
      <c r="N528" s="3">
        <v>0</v>
      </c>
      <c r="O528" s="3">
        <v>0</v>
      </c>
      <c r="P528" s="3">
        <f t="shared" si="171"/>
        <v>2559719.7200000002</v>
      </c>
      <c r="Q528" s="3">
        <v>1390.2478086971323</v>
      </c>
      <c r="R528" s="3">
        <v>9454.09</v>
      </c>
      <c r="S528" s="23">
        <v>42735</v>
      </c>
      <c r="T528" s="169"/>
    </row>
    <row r="529" spans="1:20" s="105" customFormat="1" ht="23.45" hidden="1" customHeight="1" x14ac:dyDescent="0.25">
      <c r="A529" s="75"/>
      <c r="B529" s="227" t="s">
        <v>84</v>
      </c>
      <c r="C529" s="227"/>
      <c r="D529" s="121"/>
      <c r="E529" s="4"/>
      <c r="F529" s="4"/>
      <c r="G529" s="4"/>
      <c r="H529" s="4">
        <f t="shared" ref="H529:K529" si="173">ROUND(SUM(H523:H528),2)</f>
        <v>30755.4</v>
      </c>
      <c r="I529" s="4">
        <f t="shared" si="173"/>
        <v>27030.3</v>
      </c>
      <c r="J529" s="4">
        <f t="shared" si="173"/>
        <v>25566.3</v>
      </c>
      <c r="K529" s="28">
        <f t="shared" si="173"/>
        <v>1302</v>
      </c>
      <c r="L529" s="4">
        <f>ROUND(SUM(L523:L528),2)</f>
        <v>32866400.120000001</v>
      </c>
      <c r="M529" s="4">
        <f t="shared" ref="M529:P529" si="174">ROUND(SUM(M523:M528),2)</f>
        <v>0</v>
      </c>
      <c r="N529" s="4">
        <f t="shared" si="174"/>
        <v>0</v>
      </c>
      <c r="O529" s="4">
        <f t="shared" si="174"/>
        <v>0</v>
      </c>
      <c r="P529" s="4">
        <f t="shared" si="174"/>
        <v>32866400.120000001</v>
      </c>
      <c r="Q529" s="4">
        <v>1390.2478086971323</v>
      </c>
      <c r="R529" s="103"/>
      <c r="S529" s="104"/>
      <c r="T529" s="169"/>
    </row>
    <row r="530" spans="1:20" s="98" customFormat="1" ht="25.5" hidden="1" customHeight="1" x14ac:dyDescent="0.25">
      <c r="A530" s="2"/>
      <c r="B530" s="204" t="s">
        <v>99</v>
      </c>
      <c r="C530" s="204"/>
      <c r="D530" s="2"/>
      <c r="E530" s="2"/>
      <c r="F530" s="2"/>
      <c r="G530" s="2"/>
      <c r="H530" s="2"/>
      <c r="I530" s="2"/>
      <c r="J530" s="2"/>
      <c r="K530" s="2"/>
      <c r="L530" s="3"/>
      <c r="M530" s="3"/>
      <c r="N530" s="3"/>
      <c r="O530" s="3"/>
      <c r="P530" s="3"/>
      <c r="Q530" s="3"/>
      <c r="R530" s="3"/>
      <c r="S530" s="2"/>
      <c r="T530" s="169"/>
    </row>
    <row r="531" spans="1:20" s="31" customFormat="1" ht="23.45" hidden="1" customHeight="1" x14ac:dyDescent="0.25">
      <c r="A531" s="2">
        <v>150</v>
      </c>
      <c r="B531" s="36" t="s">
        <v>328</v>
      </c>
      <c r="C531" s="115">
        <v>1990</v>
      </c>
      <c r="D531" s="55">
        <v>0</v>
      </c>
      <c r="E531" s="2" t="s">
        <v>416</v>
      </c>
      <c r="F531" s="2">
        <v>9</v>
      </c>
      <c r="G531" s="2">
        <v>10</v>
      </c>
      <c r="H531" s="2">
        <v>15999.1</v>
      </c>
      <c r="I531" s="2">
        <v>13385.4</v>
      </c>
      <c r="J531" s="2">
        <v>12582</v>
      </c>
      <c r="K531" s="2">
        <v>590</v>
      </c>
      <c r="L531" s="3">
        <v>16597776.859999999</v>
      </c>
      <c r="M531" s="3">
        <v>0</v>
      </c>
      <c r="N531" s="3">
        <f t="shared" ref="N531" si="175">ROUND(L531*10%,2)</f>
        <v>1659777.69</v>
      </c>
      <c r="O531" s="3">
        <v>414944.43</v>
      </c>
      <c r="P531" s="3">
        <f t="shared" ref="P531:P537" si="176">ROUND(L531-(M531+N531+O531),2)</f>
        <v>14523054.74</v>
      </c>
      <c r="Q531" s="3">
        <v>1250.0703164553006</v>
      </c>
      <c r="R531" s="141">
        <v>18606.45</v>
      </c>
      <c r="S531" s="23">
        <v>42735</v>
      </c>
      <c r="T531" s="169"/>
    </row>
    <row r="532" spans="1:20" s="31" customFormat="1" ht="23.45" hidden="1" customHeight="1" x14ac:dyDescent="0.25">
      <c r="A532" s="2">
        <v>151</v>
      </c>
      <c r="B532" s="36" t="s">
        <v>329</v>
      </c>
      <c r="C532" s="115">
        <v>1990</v>
      </c>
      <c r="D532" s="55">
        <v>0</v>
      </c>
      <c r="E532" s="2" t="s">
        <v>416</v>
      </c>
      <c r="F532" s="2">
        <v>9</v>
      </c>
      <c r="G532" s="2">
        <v>8</v>
      </c>
      <c r="H532" s="2">
        <v>12907</v>
      </c>
      <c r="I532" s="2">
        <v>10659.2</v>
      </c>
      <c r="J532" s="2">
        <v>9257</v>
      </c>
      <c r="K532" s="2">
        <v>475</v>
      </c>
      <c r="L532" s="3">
        <v>13327535.109999999</v>
      </c>
      <c r="M532" s="3">
        <v>0</v>
      </c>
      <c r="N532" s="3">
        <f t="shared" ref="N532" si="177">ROUND(L532*10%,2)</f>
        <v>1332753.51</v>
      </c>
      <c r="O532" s="3">
        <f t="shared" ref="O532" si="178">ROUND(L532*2.5%,2)</f>
        <v>333188.38</v>
      </c>
      <c r="P532" s="3">
        <f t="shared" si="176"/>
        <v>11661593.220000001</v>
      </c>
      <c r="Q532" s="3">
        <v>1239.6374060587277</v>
      </c>
      <c r="R532" s="141">
        <v>18606.45</v>
      </c>
      <c r="S532" s="23">
        <v>42735</v>
      </c>
      <c r="T532" s="169"/>
    </row>
    <row r="533" spans="1:20" s="31" customFormat="1" ht="23.45" hidden="1" customHeight="1" x14ac:dyDescent="0.25">
      <c r="A533" s="2">
        <v>152</v>
      </c>
      <c r="B533" s="36" t="s">
        <v>330</v>
      </c>
      <c r="C533" s="115">
        <v>1991</v>
      </c>
      <c r="D533" s="55">
        <v>0</v>
      </c>
      <c r="E533" s="2" t="s">
        <v>416</v>
      </c>
      <c r="F533" s="2">
        <v>7</v>
      </c>
      <c r="G533" s="2">
        <v>2</v>
      </c>
      <c r="H533" s="2">
        <v>2412.4</v>
      </c>
      <c r="I533" s="2">
        <v>1922.2</v>
      </c>
      <c r="J533" s="2">
        <v>1645</v>
      </c>
      <c r="K533" s="2">
        <v>57</v>
      </c>
      <c r="L533" s="3">
        <v>3125981.94</v>
      </c>
      <c r="M533" s="3">
        <v>0</v>
      </c>
      <c r="N533" s="3">
        <v>0</v>
      </c>
      <c r="O533" s="3">
        <v>0</v>
      </c>
      <c r="P533" s="3">
        <f t="shared" si="176"/>
        <v>3125981.94</v>
      </c>
      <c r="Q533" s="3">
        <v>1658.09981760902</v>
      </c>
      <c r="R533" s="141">
        <v>18606.45</v>
      </c>
      <c r="S533" s="23">
        <v>42735</v>
      </c>
      <c r="T533" s="169"/>
    </row>
    <row r="534" spans="1:20" s="31" customFormat="1" ht="23.45" hidden="1" customHeight="1" x14ac:dyDescent="0.25">
      <c r="A534" s="2">
        <v>153</v>
      </c>
      <c r="B534" s="36" t="s">
        <v>331</v>
      </c>
      <c r="C534" s="115">
        <v>1990</v>
      </c>
      <c r="D534" s="55">
        <v>0</v>
      </c>
      <c r="E534" s="2" t="s">
        <v>416</v>
      </c>
      <c r="F534" s="2">
        <v>9</v>
      </c>
      <c r="G534" s="2">
        <v>4</v>
      </c>
      <c r="H534" s="2">
        <v>7696.9</v>
      </c>
      <c r="I534" s="2">
        <v>6772.6</v>
      </c>
      <c r="J534" s="2">
        <v>4481.6000000000004</v>
      </c>
      <c r="K534" s="2">
        <v>388</v>
      </c>
      <c r="L534" s="3">
        <v>6135125.04</v>
      </c>
      <c r="M534" s="3">
        <v>0</v>
      </c>
      <c r="N534" s="3">
        <v>0</v>
      </c>
      <c r="O534" s="3">
        <v>0</v>
      </c>
      <c r="P534" s="3">
        <f t="shared" si="176"/>
        <v>6135125.04</v>
      </c>
      <c r="Q534" s="3">
        <v>1039.3794904442047</v>
      </c>
      <c r="R534" s="141">
        <v>18606.45</v>
      </c>
      <c r="S534" s="23">
        <v>42735</v>
      </c>
      <c r="T534" s="169"/>
    </row>
    <row r="535" spans="1:20" s="31" customFormat="1" ht="23.45" hidden="1" customHeight="1" x14ac:dyDescent="0.25">
      <c r="A535" s="2">
        <v>154</v>
      </c>
      <c r="B535" s="36" t="s">
        <v>816</v>
      </c>
      <c r="C535" s="115">
        <v>1988</v>
      </c>
      <c r="D535" s="55">
        <v>0</v>
      </c>
      <c r="E535" s="2" t="s">
        <v>416</v>
      </c>
      <c r="F535" s="2">
        <v>5</v>
      </c>
      <c r="G535" s="2">
        <v>6</v>
      </c>
      <c r="H535" s="2">
        <v>4711.8999999999996</v>
      </c>
      <c r="I535" s="2">
        <v>4711.8999999999996</v>
      </c>
      <c r="J535" s="2">
        <v>4434.3999999999996</v>
      </c>
      <c r="K535" s="2">
        <v>233</v>
      </c>
      <c r="L535" s="3">
        <v>3940236.98</v>
      </c>
      <c r="M535" s="3">
        <v>0</v>
      </c>
      <c r="N535" s="3">
        <v>0</v>
      </c>
      <c r="O535" s="3">
        <v>0</v>
      </c>
      <c r="P535" s="3">
        <f t="shared" si="176"/>
        <v>3940236.98</v>
      </c>
      <c r="Q535" s="3">
        <v>1039.3794904442047</v>
      </c>
      <c r="R535" s="141">
        <v>18606.45</v>
      </c>
      <c r="S535" s="23">
        <v>42735</v>
      </c>
      <c r="T535" s="169"/>
    </row>
    <row r="536" spans="1:20" s="31" customFormat="1" ht="23.45" hidden="1" customHeight="1" x14ac:dyDescent="0.25">
      <c r="A536" s="2">
        <v>155</v>
      </c>
      <c r="B536" s="25" t="s">
        <v>817</v>
      </c>
      <c r="C536" s="115">
        <v>1990</v>
      </c>
      <c r="D536" s="55">
        <v>0</v>
      </c>
      <c r="E536" s="11" t="s">
        <v>818</v>
      </c>
      <c r="F536" s="2">
        <v>2</v>
      </c>
      <c r="G536" s="2">
        <v>3</v>
      </c>
      <c r="H536" s="2">
        <v>950.9</v>
      </c>
      <c r="I536" s="2">
        <v>843.3</v>
      </c>
      <c r="J536" s="2">
        <v>794.4</v>
      </c>
      <c r="K536" s="2">
        <v>40</v>
      </c>
      <c r="L536" s="3">
        <v>1528734.24</v>
      </c>
      <c r="M536" s="3">
        <v>0</v>
      </c>
      <c r="N536" s="3">
        <v>0</v>
      </c>
      <c r="O536" s="3">
        <v>0</v>
      </c>
      <c r="P536" s="3">
        <f t="shared" si="176"/>
        <v>1528734.24</v>
      </c>
      <c r="Q536" s="3">
        <v>1039.3794904442047</v>
      </c>
      <c r="R536" s="3">
        <v>24736.34</v>
      </c>
      <c r="S536" s="23">
        <v>42735</v>
      </c>
      <c r="T536" s="169"/>
    </row>
    <row r="537" spans="1:20" s="31" customFormat="1" ht="23.45" hidden="1" customHeight="1" x14ac:dyDescent="0.25">
      <c r="A537" s="2">
        <v>156</v>
      </c>
      <c r="B537" s="36" t="s">
        <v>333</v>
      </c>
      <c r="C537" s="115">
        <v>1996</v>
      </c>
      <c r="D537" s="2">
        <v>2008</v>
      </c>
      <c r="E537" s="2" t="s">
        <v>539</v>
      </c>
      <c r="F537" s="2">
        <v>2</v>
      </c>
      <c r="G537" s="2">
        <v>1</v>
      </c>
      <c r="H537" s="2">
        <v>739</v>
      </c>
      <c r="I537" s="2">
        <v>672.6</v>
      </c>
      <c r="J537" s="2">
        <v>672.6</v>
      </c>
      <c r="K537" s="2">
        <v>24</v>
      </c>
      <c r="L537" s="3">
        <v>2525603.13</v>
      </c>
      <c r="M537" s="3">
        <v>0</v>
      </c>
      <c r="N537" s="3">
        <v>0</v>
      </c>
      <c r="O537" s="3">
        <v>0</v>
      </c>
      <c r="P537" s="3">
        <f t="shared" si="176"/>
        <v>2525603.13</v>
      </c>
      <c r="Q537" s="3">
        <v>3576.4890933694182</v>
      </c>
      <c r="R537" s="3">
        <v>24736.34</v>
      </c>
      <c r="S537" s="23">
        <v>42735</v>
      </c>
      <c r="T537" s="169"/>
    </row>
    <row r="538" spans="1:20" s="31" customFormat="1" ht="23.45" hidden="1" customHeight="1" x14ac:dyDescent="0.25">
      <c r="A538" s="2"/>
      <c r="B538" s="212" t="s">
        <v>100</v>
      </c>
      <c r="C538" s="214"/>
      <c r="D538" s="2"/>
      <c r="E538" s="2"/>
      <c r="F538" s="2"/>
      <c r="G538" s="2"/>
      <c r="H538" s="4">
        <f t="shared" ref="H538:K538" si="179">SUM(H531:H537)</f>
        <v>45417.200000000004</v>
      </c>
      <c r="I538" s="4">
        <f t="shared" si="179"/>
        <v>38967.200000000004</v>
      </c>
      <c r="J538" s="4">
        <f t="shared" si="179"/>
        <v>33867</v>
      </c>
      <c r="K538" s="4">
        <f t="shared" si="179"/>
        <v>1807</v>
      </c>
      <c r="L538" s="4">
        <f>SUM(L531:L537)</f>
        <v>47180993.300000004</v>
      </c>
      <c r="M538" s="4">
        <f t="shared" ref="M538:P538" si="180">SUM(M531:M537)</f>
        <v>0</v>
      </c>
      <c r="N538" s="4">
        <f t="shared" si="180"/>
        <v>2992531.2</v>
      </c>
      <c r="O538" s="4">
        <f t="shared" si="180"/>
        <v>748132.81</v>
      </c>
      <c r="P538" s="4">
        <f t="shared" si="180"/>
        <v>43440329.290000007</v>
      </c>
      <c r="Q538" s="4">
        <v>1273.8973658261725</v>
      </c>
      <c r="R538" s="4"/>
      <c r="S538" s="2"/>
      <c r="T538" s="169"/>
    </row>
    <row r="539" spans="1:20" s="31" customFormat="1" ht="23.45" hidden="1" customHeight="1" x14ac:dyDescent="0.25">
      <c r="A539" s="2"/>
      <c r="B539" s="205" t="s">
        <v>616</v>
      </c>
      <c r="C539" s="206"/>
      <c r="D539" s="2"/>
      <c r="E539" s="2"/>
      <c r="F539" s="2"/>
      <c r="G539" s="2"/>
      <c r="H539" s="27"/>
      <c r="I539" s="27"/>
      <c r="J539" s="27"/>
      <c r="K539" s="27"/>
      <c r="L539" s="4"/>
      <c r="M539" s="4"/>
      <c r="N539" s="4"/>
      <c r="O539" s="4"/>
      <c r="P539" s="4"/>
      <c r="Q539" s="4"/>
      <c r="R539" s="4"/>
      <c r="S539" s="2"/>
      <c r="T539" s="169"/>
    </row>
    <row r="540" spans="1:20" s="31" customFormat="1" ht="23.45" hidden="1" customHeight="1" x14ac:dyDescent="0.25">
      <c r="A540" s="2">
        <v>157</v>
      </c>
      <c r="B540" s="9" t="s">
        <v>615</v>
      </c>
      <c r="C540" s="115">
        <v>1985</v>
      </c>
      <c r="D540" s="2">
        <v>0</v>
      </c>
      <c r="E540" s="2" t="s">
        <v>189</v>
      </c>
      <c r="F540" s="29">
        <v>2</v>
      </c>
      <c r="G540" s="29">
        <v>3</v>
      </c>
      <c r="H540" s="30">
        <v>819.5</v>
      </c>
      <c r="I540" s="30">
        <v>819.5</v>
      </c>
      <c r="J540" s="30">
        <v>657</v>
      </c>
      <c r="K540" s="29">
        <v>40</v>
      </c>
      <c r="L540" s="10">
        <v>1243785.52</v>
      </c>
      <c r="M540" s="10">
        <v>0</v>
      </c>
      <c r="N540" s="3">
        <f t="shared" ref="N540" si="181">ROUND(L540*10%,2)</f>
        <v>124378.55</v>
      </c>
      <c r="O540" s="3">
        <f t="shared" ref="O540" si="182">ROUND(L540*2.5%,2)</f>
        <v>31094.639999999999</v>
      </c>
      <c r="P540" s="3">
        <f t="shared" ref="P540:P542" si="183">ROUND(L540-(M540+N540+O540),2)</f>
        <v>1088312.33</v>
      </c>
      <c r="Q540" s="3">
        <v>1326.2958633312994</v>
      </c>
      <c r="R540" s="3">
        <v>9454.09</v>
      </c>
      <c r="S540" s="23">
        <v>42735</v>
      </c>
      <c r="T540" s="169"/>
    </row>
    <row r="541" spans="1:20" s="31" customFormat="1" ht="23.45" hidden="1" customHeight="1" x14ac:dyDescent="0.25">
      <c r="A541" s="2">
        <v>158</v>
      </c>
      <c r="B541" s="9" t="s">
        <v>825</v>
      </c>
      <c r="C541" s="115">
        <v>1995</v>
      </c>
      <c r="D541" s="2">
        <v>0</v>
      </c>
      <c r="E541" s="2" t="s">
        <v>416</v>
      </c>
      <c r="F541" s="29">
        <v>3</v>
      </c>
      <c r="G541" s="29">
        <v>4</v>
      </c>
      <c r="H541" s="30">
        <v>1683.4</v>
      </c>
      <c r="I541" s="30">
        <v>1517.54</v>
      </c>
      <c r="J541" s="30">
        <v>1517.54</v>
      </c>
      <c r="K541" s="29">
        <v>58</v>
      </c>
      <c r="L541" s="10">
        <v>4405440.34</v>
      </c>
      <c r="M541" s="3">
        <v>0</v>
      </c>
      <c r="N541" s="3">
        <v>0</v>
      </c>
      <c r="O541" s="3">
        <v>0</v>
      </c>
      <c r="P541" s="3">
        <f t="shared" si="183"/>
        <v>4405440.34</v>
      </c>
      <c r="Q541" s="3">
        <v>1615.4019946808512</v>
      </c>
      <c r="R541" s="3">
        <v>15777.35</v>
      </c>
      <c r="S541" s="24" t="s">
        <v>454</v>
      </c>
      <c r="T541" s="169"/>
    </row>
    <row r="542" spans="1:20" s="31" customFormat="1" ht="23.45" hidden="1" customHeight="1" x14ac:dyDescent="0.25">
      <c r="A542" s="2">
        <v>159</v>
      </c>
      <c r="B542" s="9" t="s">
        <v>826</v>
      </c>
      <c r="C542" s="115">
        <v>2008</v>
      </c>
      <c r="D542" s="2">
        <v>0</v>
      </c>
      <c r="E542" s="2" t="s">
        <v>416</v>
      </c>
      <c r="F542" s="29">
        <v>3</v>
      </c>
      <c r="G542" s="29">
        <v>2</v>
      </c>
      <c r="H542" s="30">
        <v>1454.79</v>
      </c>
      <c r="I542" s="30">
        <v>1328.79</v>
      </c>
      <c r="J542" s="30">
        <v>1328.79</v>
      </c>
      <c r="K542" s="29">
        <v>64</v>
      </c>
      <c r="L542" s="10">
        <v>2249414.77</v>
      </c>
      <c r="M542" s="3">
        <v>0</v>
      </c>
      <c r="N542" s="3">
        <v>0</v>
      </c>
      <c r="O542" s="3">
        <v>0</v>
      </c>
      <c r="P542" s="3">
        <f t="shared" si="183"/>
        <v>2249414.77</v>
      </c>
      <c r="Q542" s="3">
        <v>1612.0040000000001</v>
      </c>
      <c r="R542" s="3">
        <v>15777.35</v>
      </c>
      <c r="S542" s="24" t="s">
        <v>454</v>
      </c>
      <c r="T542" s="169"/>
    </row>
    <row r="543" spans="1:20" s="31" customFormat="1" ht="23.45" hidden="1" customHeight="1" x14ac:dyDescent="0.25">
      <c r="A543" s="2"/>
      <c r="B543" s="210" t="s">
        <v>617</v>
      </c>
      <c r="C543" s="210"/>
      <c r="D543" s="2"/>
      <c r="E543" s="2"/>
      <c r="F543" s="2"/>
      <c r="G543" s="2"/>
      <c r="H543" s="18">
        <f t="shared" ref="H543:P543" si="184">SUM(H540:H542)</f>
        <v>3957.69</v>
      </c>
      <c r="I543" s="18">
        <f t="shared" si="184"/>
        <v>3665.83</v>
      </c>
      <c r="J543" s="18">
        <f t="shared" si="184"/>
        <v>3503.33</v>
      </c>
      <c r="K543" s="18">
        <f t="shared" si="184"/>
        <v>162</v>
      </c>
      <c r="L543" s="18">
        <f t="shared" si="184"/>
        <v>7898640.629999999</v>
      </c>
      <c r="M543" s="18">
        <f t="shared" si="184"/>
        <v>0</v>
      </c>
      <c r="N543" s="18">
        <f t="shared" si="184"/>
        <v>124378.55</v>
      </c>
      <c r="O543" s="18">
        <f t="shared" si="184"/>
        <v>31094.639999999999</v>
      </c>
      <c r="P543" s="18">
        <f t="shared" si="184"/>
        <v>7743167.4399999995</v>
      </c>
      <c r="Q543" s="4">
        <v>969.57210042299187</v>
      </c>
      <c r="R543" s="4"/>
      <c r="S543" s="2"/>
      <c r="T543" s="169"/>
    </row>
    <row r="544" spans="1:20" s="98" customFormat="1" ht="21" hidden="1" customHeight="1" x14ac:dyDescent="0.25">
      <c r="A544" s="2"/>
      <c r="B544" s="204" t="s">
        <v>230</v>
      </c>
      <c r="C544" s="204"/>
      <c r="D544" s="2"/>
      <c r="E544" s="2"/>
      <c r="F544" s="2"/>
      <c r="G544" s="2"/>
      <c r="H544" s="2"/>
      <c r="I544" s="2"/>
      <c r="J544" s="2"/>
      <c r="K544" s="63"/>
      <c r="L544" s="3"/>
      <c r="M544" s="3"/>
      <c r="N544" s="3"/>
      <c r="O544" s="3"/>
      <c r="P544" s="3"/>
      <c r="Q544" s="3"/>
      <c r="R544" s="3"/>
      <c r="S544" s="2"/>
      <c r="T544" s="169"/>
    </row>
    <row r="545" spans="1:20" s="98" customFormat="1" ht="27.75" hidden="1" customHeight="1" x14ac:dyDescent="0.25">
      <c r="A545" s="2">
        <v>160</v>
      </c>
      <c r="B545" s="9" t="s">
        <v>740</v>
      </c>
      <c r="C545" s="115">
        <v>1988</v>
      </c>
      <c r="D545" s="11">
        <v>0</v>
      </c>
      <c r="E545" s="2" t="s">
        <v>416</v>
      </c>
      <c r="F545" s="2">
        <v>5</v>
      </c>
      <c r="G545" s="2">
        <v>6</v>
      </c>
      <c r="H545" s="3">
        <v>12720.7</v>
      </c>
      <c r="I545" s="3">
        <v>7354.1</v>
      </c>
      <c r="J545" s="3">
        <v>6883.3</v>
      </c>
      <c r="K545" s="5">
        <v>378</v>
      </c>
      <c r="L545" s="3">
        <v>1493667.98</v>
      </c>
      <c r="M545" s="3">
        <v>0</v>
      </c>
      <c r="N545" s="3">
        <v>0</v>
      </c>
      <c r="O545" s="3">
        <v>0</v>
      </c>
      <c r="P545" s="3">
        <f t="shared" ref="P545:P554" si="185">ROUND(L545-(M545+N545+O545),2)</f>
        <v>1493667.98</v>
      </c>
      <c r="Q545" s="3">
        <v>226.74426510381963</v>
      </c>
      <c r="R545" s="3">
        <v>15577.35</v>
      </c>
      <c r="S545" s="23">
        <v>42735</v>
      </c>
      <c r="T545" s="169"/>
    </row>
    <row r="546" spans="1:20" s="98" customFormat="1" ht="24.75" hidden="1" customHeight="1" x14ac:dyDescent="0.25">
      <c r="A546" s="2">
        <v>161</v>
      </c>
      <c r="B546" s="9" t="s">
        <v>730</v>
      </c>
      <c r="C546" s="115">
        <v>1987</v>
      </c>
      <c r="D546" s="11">
        <v>0</v>
      </c>
      <c r="E546" s="2" t="s">
        <v>416</v>
      </c>
      <c r="F546" s="2">
        <v>5</v>
      </c>
      <c r="G546" s="2">
        <v>6</v>
      </c>
      <c r="H546" s="3">
        <v>12356.2</v>
      </c>
      <c r="I546" s="3">
        <v>7287.1</v>
      </c>
      <c r="J546" s="3">
        <v>6884</v>
      </c>
      <c r="K546" s="5">
        <v>392</v>
      </c>
      <c r="L546" s="3">
        <v>962717.18</v>
      </c>
      <c r="M546" s="3">
        <v>0</v>
      </c>
      <c r="N546" s="3">
        <v>0</v>
      </c>
      <c r="O546" s="3">
        <v>0</v>
      </c>
      <c r="P546" s="3">
        <f t="shared" si="185"/>
        <v>962717.18</v>
      </c>
      <c r="Q546" s="3">
        <v>181.48509009070824</v>
      </c>
      <c r="R546" s="3">
        <v>15577.35</v>
      </c>
      <c r="S546" s="23">
        <v>42735</v>
      </c>
      <c r="T546" s="169"/>
    </row>
    <row r="547" spans="1:20" s="127" customFormat="1" ht="26.25" hidden="1" customHeight="1" x14ac:dyDescent="0.25">
      <c r="A547" s="2">
        <v>162</v>
      </c>
      <c r="B547" s="9" t="s">
        <v>727</v>
      </c>
      <c r="C547" s="142">
        <v>1986</v>
      </c>
      <c r="D547" s="11">
        <v>0</v>
      </c>
      <c r="E547" s="2" t="s">
        <v>416</v>
      </c>
      <c r="F547" s="2">
        <v>5</v>
      </c>
      <c r="G547" s="2">
        <v>6</v>
      </c>
      <c r="H547" s="3">
        <v>12495.1</v>
      </c>
      <c r="I547" s="3">
        <v>7363.1</v>
      </c>
      <c r="J547" s="3">
        <v>6575.5</v>
      </c>
      <c r="K547" s="5">
        <v>408</v>
      </c>
      <c r="L547" s="3">
        <v>3403159.13</v>
      </c>
      <c r="M547" s="3">
        <v>0</v>
      </c>
      <c r="N547" s="3">
        <f t="shared" ref="N547" si="186">ROUND(L547*10%,2)</f>
        <v>340315.91</v>
      </c>
      <c r="O547" s="3">
        <f t="shared" ref="O547" si="187">ROUND(L547*2.5%,2)</f>
        <v>85078.98</v>
      </c>
      <c r="P547" s="3">
        <f t="shared" si="185"/>
        <v>2977764.24</v>
      </c>
      <c r="Q547" s="3">
        <v>602.87107332509402</v>
      </c>
      <c r="R547" s="3">
        <v>15577.35</v>
      </c>
      <c r="S547" s="23">
        <v>42735</v>
      </c>
      <c r="T547" s="169"/>
    </row>
    <row r="548" spans="1:20" s="98" customFormat="1" ht="21" hidden="1" customHeight="1" x14ac:dyDescent="0.25">
      <c r="A548" s="2">
        <v>163</v>
      </c>
      <c r="B548" s="36" t="s">
        <v>712</v>
      </c>
      <c r="C548" s="115">
        <v>1986</v>
      </c>
      <c r="D548" s="11">
        <v>0</v>
      </c>
      <c r="E548" s="2" t="s">
        <v>416</v>
      </c>
      <c r="F548" s="2">
        <v>5</v>
      </c>
      <c r="G548" s="2">
        <v>6</v>
      </c>
      <c r="H548" s="3">
        <v>12509.4</v>
      </c>
      <c r="I548" s="3">
        <v>7362</v>
      </c>
      <c r="J548" s="3">
        <v>6531</v>
      </c>
      <c r="K548" s="5">
        <v>349</v>
      </c>
      <c r="L548" s="3">
        <v>1257610.56</v>
      </c>
      <c r="M548" s="3">
        <v>0</v>
      </c>
      <c r="N548" s="3">
        <v>0</v>
      </c>
      <c r="O548" s="3">
        <v>0</v>
      </c>
      <c r="P548" s="3">
        <f t="shared" si="185"/>
        <v>1257610.56</v>
      </c>
      <c r="Q548" s="3">
        <v>210.88019559902202</v>
      </c>
      <c r="R548" s="3">
        <v>15577.35</v>
      </c>
      <c r="S548" s="23">
        <v>42735</v>
      </c>
      <c r="T548" s="169"/>
    </row>
    <row r="549" spans="1:20" s="98" customFormat="1" ht="21" hidden="1" customHeight="1" x14ac:dyDescent="0.25">
      <c r="A549" s="2">
        <v>164</v>
      </c>
      <c r="B549" s="36" t="s">
        <v>741</v>
      </c>
      <c r="C549" s="115">
        <v>1990</v>
      </c>
      <c r="D549" s="11">
        <v>0</v>
      </c>
      <c r="E549" s="2" t="s">
        <v>416</v>
      </c>
      <c r="F549" s="2">
        <v>5</v>
      </c>
      <c r="G549" s="2">
        <v>4</v>
      </c>
      <c r="H549" s="3">
        <v>8441.5</v>
      </c>
      <c r="I549" s="3">
        <v>4962.6000000000004</v>
      </c>
      <c r="J549" s="3">
        <v>4893.7</v>
      </c>
      <c r="K549" s="5">
        <v>266</v>
      </c>
      <c r="L549" s="3">
        <v>2085186.46</v>
      </c>
      <c r="M549" s="3">
        <v>0</v>
      </c>
      <c r="N549" s="3">
        <v>0</v>
      </c>
      <c r="O549" s="3">
        <v>0</v>
      </c>
      <c r="P549" s="3">
        <f t="shared" si="185"/>
        <v>2085186.46</v>
      </c>
      <c r="Q549" s="3">
        <v>470.41873211622936</v>
      </c>
      <c r="R549" s="3">
        <v>15577.35</v>
      </c>
      <c r="S549" s="23">
        <v>42735</v>
      </c>
      <c r="T549" s="169"/>
    </row>
    <row r="550" spans="1:20" s="98" customFormat="1" ht="21" hidden="1" customHeight="1" x14ac:dyDescent="0.25">
      <c r="A550" s="2">
        <v>165</v>
      </c>
      <c r="B550" s="36" t="s">
        <v>742</v>
      </c>
      <c r="C550" s="115">
        <v>1991</v>
      </c>
      <c r="D550" s="11">
        <v>0</v>
      </c>
      <c r="E550" s="2" t="s">
        <v>416</v>
      </c>
      <c r="F550" s="2">
        <v>5</v>
      </c>
      <c r="G550" s="2">
        <v>4</v>
      </c>
      <c r="H550" s="3">
        <v>8352</v>
      </c>
      <c r="I550" s="3">
        <v>4923.3</v>
      </c>
      <c r="J550" s="3">
        <v>4825.8999999999996</v>
      </c>
      <c r="K550" s="5">
        <v>278</v>
      </c>
      <c r="L550" s="3">
        <v>813439.06</v>
      </c>
      <c r="M550" s="3">
        <v>0</v>
      </c>
      <c r="N550" s="3">
        <v>0</v>
      </c>
      <c r="O550" s="3">
        <v>0</v>
      </c>
      <c r="P550" s="3">
        <f t="shared" si="185"/>
        <v>813439.06</v>
      </c>
      <c r="Q550" s="3">
        <v>474.17382649848679</v>
      </c>
      <c r="R550" s="3">
        <v>15577.35</v>
      </c>
      <c r="S550" s="23">
        <v>42735</v>
      </c>
      <c r="T550" s="169"/>
    </row>
    <row r="551" spans="1:20" s="98" customFormat="1" ht="21" hidden="1" customHeight="1" x14ac:dyDescent="0.25">
      <c r="A551" s="2">
        <v>166</v>
      </c>
      <c r="B551" s="36" t="s">
        <v>743</v>
      </c>
      <c r="C551" s="115">
        <v>1986</v>
      </c>
      <c r="D551" s="11">
        <v>0</v>
      </c>
      <c r="E551" s="2" t="s">
        <v>416</v>
      </c>
      <c r="F551" s="2">
        <v>5</v>
      </c>
      <c r="G551" s="2">
        <v>6</v>
      </c>
      <c r="H551" s="3">
        <v>12344.8</v>
      </c>
      <c r="I551" s="3">
        <v>7313.9</v>
      </c>
      <c r="J551" s="3">
        <v>6604.18</v>
      </c>
      <c r="K551" s="5">
        <v>391</v>
      </c>
      <c r="L551" s="3">
        <v>5113158.6900000004</v>
      </c>
      <c r="M551" s="3">
        <v>0</v>
      </c>
      <c r="N551" s="3">
        <v>0</v>
      </c>
      <c r="O551" s="3">
        <v>0</v>
      </c>
      <c r="P551" s="3">
        <f t="shared" si="185"/>
        <v>5113158.6900000004</v>
      </c>
      <c r="Q551" s="3">
        <v>919.82389696331643</v>
      </c>
      <c r="R551" s="3">
        <v>15577.35</v>
      </c>
      <c r="S551" s="23">
        <v>42735</v>
      </c>
      <c r="T551" s="169"/>
    </row>
    <row r="552" spans="1:20" s="98" customFormat="1" ht="21" hidden="1" customHeight="1" x14ac:dyDescent="0.25">
      <c r="A552" s="2">
        <v>167</v>
      </c>
      <c r="B552" s="36" t="s">
        <v>744</v>
      </c>
      <c r="C552" s="115">
        <v>1995</v>
      </c>
      <c r="D552" s="11">
        <v>0</v>
      </c>
      <c r="E552" s="2" t="s">
        <v>416</v>
      </c>
      <c r="F552" s="2">
        <v>5</v>
      </c>
      <c r="G552" s="2">
        <v>2</v>
      </c>
      <c r="H552" s="3">
        <v>4103.2</v>
      </c>
      <c r="I552" s="3">
        <v>2439.4</v>
      </c>
      <c r="J552" s="3">
        <v>1849.97</v>
      </c>
      <c r="K552" s="5">
        <v>134</v>
      </c>
      <c r="L552" s="3">
        <v>1726378.87</v>
      </c>
      <c r="M552" s="3">
        <v>0</v>
      </c>
      <c r="N552" s="3">
        <v>0</v>
      </c>
      <c r="O552" s="3">
        <v>0</v>
      </c>
      <c r="P552" s="3">
        <f t="shared" si="185"/>
        <v>1726378.87</v>
      </c>
      <c r="Q552" s="3">
        <v>911.69959826186766</v>
      </c>
      <c r="R552" s="3">
        <v>15577.35</v>
      </c>
      <c r="S552" s="23">
        <v>42735</v>
      </c>
      <c r="T552" s="169"/>
    </row>
    <row r="553" spans="1:20" s="98" customFormat="1" ht="21" hidden="1" customHeight="1" x14ac:dyDescent="0.25">
      <c r="A553" s="2">
        <v>168</v>
      </c>
      <c r="B553" s="36" t="s">
        <v>286</v>
      </c>
      <c r="C553" s="115">
        <v>1989</v>
      </c>
      <c r="D553" s="11">
        <v>0</v>
      </c>
      <c r="E553" s="2" t="s">
        <v>416</v>
      </c>
      <c r="F553" s="2">
        <v>5</v>
      </c>
      <c r="G553" s="2">
        <v>6</v>
      </c>
      <c r="H553" s="3">
        <v>12645.2</v>
      </c>
      <c r="I553" s="3">
        <v>7398.95</v>
      </c>
      <c r="J553" s="3">
        <v>7057.3</v>
      </c>
      <c r="K553" s="5">
        <v>422</v>
      </c>
      <c r="L553" s="3">
        <v>1489420.92</v>
      </c>
      <c r="M553" s="3">
        <v>0</v>
      </c>
      <c r="N553" s="3">
        <v>0</v>
      </c>
      <c r="O553" s="3">
        <v>0</v>
      </c>
      <c r="P553" s="3">
        <f t="shared" si="185"/>
        <v>1489420.92</v>
      </c>
      <c r="Q553" s="3">
        <v>225.36981598740363</v>
      </c>
      <c r="R553" s="3">
        <v>15577.35</v>
      </c>
      <c r="S553" s="23">
        <v>42735</v>
      </c>
      <c r="T553" s="169"/>
    </row>
    <row r="554" spans="1:20" s="98" customFormat="1" ht="21" hidden="1" customHeight="1" x14ac:dyDescent="0.25">
      <c r="A554" s="2">
        <v>169</v>
      </c>
      <c r="B554" s="36" t="s">
        <v>287</v>
      </c>
      <c r="C554" s="115">
        <v>1990</v>
      </c>
      <c r="D554" s="11">
        <v>0</v>
      </c>
      <c r="E554" s="2" t="s">
        <v>416</v>
      </c>
      <c r="F554" s="2">
        <v>5</v>
      </c>
      <c r="G554" s="2">
        <v>6</v>
      </c>
      <c r="H554" s="3">
        <v>12717.7</v>
      </c>
      <c r="I554" s="3">
        <v>7438.6</v>
      </c>
      <c r="J554" s="3">
        <v>7110.9</v>
      </c>
      <c r="K554" s="5">
        <v>411</v>
      </c>
      <c r="L554" s="3">
        <v>1496399.48</v>
      </c>
      <c r="M554" s="3">
        <v>0</v>
      </c>
      <c r="N554" s="3">
        <v>0</v>
      </c>
      <c r="O554" s="3">
        <v>0</v>
      </c>
      <c r="P554" s="3">
        <f t="shared" si="185"/>
        <v>1496399.48</v>
      </c>
      <c r="Q554" s="3">
        <v>224.16852633560077</v>
      </c>
      <c r="R554" s="3">
        <v>15577.35</v>
      </c>
      <c r="S554" s="23">
        <v>42735</v>
      </c>
      <c r="T554" s="169"/>
    </row>
    <row r="555" spans="1:20" s="97" customFormat="1" ht="23.45" hidden="1" customHeight="1" x14ac:dyDescent="0.25">
      <c r="A555" s="32"/>
      <c r="B555" s="224" t="s">
        <v>231</v>
      </c>
      <c r="C555" s="224"/>
      <c r="D555" s="27"/>
      <c r="E555" s="27"/>
      <c r="F555" s="27"/>
      <c r="G555" s="27"/>
      <c r="H555" s="4">
        <f t="shared" ref="H555:K555" si="188">ROUND(SUM(H545:H554),2)</f>
        <v>108685.8</v>
      </c>
      <c r="I555" s="4">
        <f t="shared" si="188"/>
        <v>63843.05</v>
      </c>
      <c r="J555" s="4">
        <f t="shared" si="188"/>
        <v>59215.75</v>
      </c>
      <c r="K555" s="4">
        <f t="shared" si="188"/>
        <v>3429</v>
      </c>
      <c r="L555" s="4">
        <f>ROUND(SUM(L545:L554),2)</f>
        <v>19841138.329999998</v>
      </c>
      <c r="M555" s="4">
        <f t="shared" ref="M555:P555" si="189">ROUND(SUM(M545:M554),2)</f>
        <v>0</v>
      </c>
      <c r="N555" s="4">
        <f t="shared" si="189"/>
        <v>340315.91</v>
      </c>
      <c r="O555" s="4">
        <f t="shared" si="189"/>
        <v>85078.98</v>
      </c>
      <c r="P555" s="4">
        <f t="shared" si="189"/>
        <v>19415743.440000001</v>
      </c>
      <c r="Q555" s="4">
        <f t="shared" ref="Q555:Q564" si="190">L555/I555</f>
        <v>310.77992561445603</v>
      </c>
      <c r="R555" s="4"/>
      <c r="S555" s="23"/>
      <c r="T555" s="169"/>
    </row>
    <row r="556" spans="1:20" s="98" customFormat="1" ht="24.75" hidden="1" customHeight="1" x14ac:dyDescent="0.25">
      <c r="A556" s="2"/>
      <c r="B556" s="204" t="s">
        <v>103</v>
      </c>
      <c r="C556" s="204"/>
      <c r="D556" s="2"/>
      <c r="E556" s="2"/>
      <c r="F556" s="2"/>
      <c r="G556" s="2"/>
      <c r="H556" s="2"/>
      <c r="I556" s="2"/>
      <c r="J556" s="2"/>
      <c r="K556" s="63"/>
      <c r="L556" s="3"/>
      <c r="M556" s="3"/>
      <c r="N556" s="3"/>
      <c r="O556" s="3"/>
      <c r="P556" s="3"/>
      <c r="Q556" s="3"/>
      <c r="R556" s="3"/>
      <c r="S556" s="2"/>
      <c r="T556" s="169"/>
    </row>
    <row r="557" spans="1:20" s="31" customFormat="1" ht="23.45" hidden="1" customHeight="1" x14ac:dyDescent="0.25">
      <c r="A557" s="2">
        <v>170</v>
      </c>
      <c r="B557" s="36" t="s">
        <v>852</v>
      </c>
      <c r="C557" s="115">
        <v>1980</v>
      </c>
      <c r="D557" s="2">
        <v>0</v>
      </c>
      <c r="E557" s="2" t="s">
        <v>127</v>
      </c>
      <c r="F557" s="2">
        <v>5</v>
      </c>
      <c r="G557" s="2">
        <v>6</v>
      </c>
      <c r="H557" s="2">
        <v>4734.8</v>
      </c>
      <c r="I557" s="2">
        <v>4119.8999999999996</v>
      </c>
      <c r="J557" s="2">
        <v>4087.04</v>
      </c>
      <c r="K557" s="2">
        <v>244</v>
      </c>
      <c r="L557" s="3">
        <v>20178347.949999999</v>
      </c>
      <c r="M557" s="3">
        <v>0</v>
      </c>
      <c r="N557" s="3">
        <f t="shared" ref="N557:N559" si="191">ROUND(L557*10%,2)</f>
        <v>2017834.8</v>
      </c>
      <c r="O557" s="3">
        <f t="shared" ref="O557:O559" si="192">ROUND(L557*2.5%,2)</f>
        <v>504458.7</v>
      </c>
      <c r="P557" s="3">
        <f>ROUND(L557-(M557+N557+O557),2)</f>
        <v>17656054.449999999</v>
      </c>
      <c r="Q557" s="3">
        <f t="shared" si="190"/>
        <v>4897.7761474793078</v>
      </c>
      <c r="R557" s="3">
        <v>24736.34</v>
      </c>
      <c r="S557" s="23">
        <v>42735</v>
      </c>
      <c r="T557" s="182"/>
    </row>
    <row r="558" spans="1:20" s="31" customFormat="1" ht="23.45" hidden="1" customHeight="1" x14ac:dyDescent="0.25">
      <c r="A558" s="2">
        <v>171</v>
      </c>
      <c r="B558" s="36" t="s">
        <v>853</v>
      </c>
      <c r="C558" s="115">
        <v>1981</v>
      </c>
      <c r="D558" s="2">
        <v>0</v>
      </c>
      <c r="E558" s="2" t="s">
        <v>127</v>
      </c>
      <c r="F558" s="2">
        <v>5</v>
      </c>
      <c r="G558" s="2">
        <v>6</v>
      </c>
      <c r="H558" s="2">
        <v>5022.3</v>
      </c>
      <c r="I558" s="2">
        <v>4724.5</v>
      </c>
      <c r="J558" s="2">
        <v>4435.8999999999996</v>
      </c>
      <c r="K558" s="5">
        <v>321</v>
      </c>
      <c r="L558" s="3">
        <v>9203940.5</v>
      </c>
      <c r="M558" s="3">
        <v>0</v>
      </c>
      <c r="N558" s="3">
        <f t="shared" si="191"/>
        <v>920394.05</v>
      </c>
      <c r="O558" s="3">
        <f t="shared" si="192"/>
        <v>230098.51</v>
      </c>
      <c r="P558" s="3">
        <f t="shared" ref="P558:P564" si="193">ROUND(L558-(M558+N558+O558),2)</f>
        <v>8053447.9400000004</v>
      </c>
      <c r="Q558" s="3">
        <f t="shared" si="190"/>
        <v>1948.130066673722</v>
      </c>
      <c r="R558" s="3">
        <v>24736.34</v>
      </c>
      <c r="S558" s="23">
        <v>42735</v>
      </c>
      <c r="T558" s="169"/>
    </row>
    <row r="559" spans="1:20" s="31" customFormat="1" ht="23.45" hidden="1" customHeight="1" x14ac:dyDescent="0.25">
      <c r="A559" s="2">
        <v>172</v>
      </c>
      <c r="B559" s="36" t="s">
        <v>854</v>
      </c>
      <c r="C559" s="115">
        <v>1981</v>
      </c>
      <c r="D559" s="2">
        <v>0</v>
      </c>
      <c r="E559" s="2" t="s">
        <v>127</v>
      </c>
      <c r="F559" s="2">
        <v>5</v>
      </c>
      <c r="G559" s="2">
        <v>6</v>
      </c>
      <c r="H559" s="2">
        <v>5022.3</v>
      </c>
      <c r="I559" s="2">
        <v>4724.5</v>
      </c>
      <c r="J559" s="2">
        <v>4357.1000000000004</v>
      </c>
      <c r="K559" s="5">
        <v>267</v>
      </c>
      <c r="L559" s="3">
        <v>10512327.810000001</v>
      </c>
      <c r="M559" s="3">
        <v>0</v>
      </c>
      <c r="N559" s="3">
        <f t="shared" si="191"/>
        <v>1051232.78</v>
      </c>
      <c r="O559" s="3">
        <f t="shared" si="192"/>
        <v>262808.2</v>
      </c>
      <c r="P559" s="3">
        <f t="shared" si="193"/>
        <v>9198286.8300000001</v>
      </c>
      <c r="Q559" s="3">
        <f t="shared" si="190"/>
        <v>2225.0667393374961</v>
      </c>
      <c r="R559" s="3">
        <v>24736.34</v>
      </c>
      <c r="S559" s="23">
        <v>42735</v>
      </c>
      <c r="T559" s="169"/>
    </row>
    <row r="560" spans="1:20" s="31" customFormat="1" ht="23.45" hidden="1" customHeight="1" x14ac:dyDescent="0.25">
      <c r="A560" s="2">
        <v>173</v>
      </c>
      <c r="B560" s="36" t="s">
        <v>855</v>
      </c>
      <c r="C560" s="115">
        <v>1981</v>
      </c>
      <c r="D560" s="2">
        <v>0</v>
      </c>
      <c r="E560" s="2" t="s">
        <v>127</v>
      </c>
      <c r="F560" s="2">
        <v>5</v>
      </c>
      <c r="G560" s="2">
        <v>6</v>
      </c>
      <c r="H560" s="2">
        <v>5012.1000000000004</v>
      </c>
      <c r="I560" s="2">
        <v>4512.1499999999996</v>
      </c>
      <c r="J560" s="2">
        <v>3663.4</v>
      </c>
      <c r="K560" s="2">
        <v>405</v>
      </c>
      <c r="L560" s="3">
        <v>12085797.689999999</v>
      </c>
      <c r="M560" s="3">
        <v>0</v>
      </c>
      <c r="N560" s="3">
        <v>0</v>
      </c>
      <c r="O560" s="3">
        <v>0</v>
      </c>
      <c r="P560" s="3">
        <f t="shared" si="193"/>
        <v>12085797.689999999</v>
      </c>
      <c r="Q560" s="3">
        <f t="shared" si="190"/>
        <v>2678.5008676573252</v>
      </c>
      <c r="R560" s="3">
        <v>24736.34</v>
      </c>
      <c r="S560" s="23">
        <v>42735</v>
      </c>
      <c r="T560" s="182"/>
    </row>
    <row r="561" spans="1:20" s="31" customFormat="1" ht="23.45" hidden="1" customHeight="1" x14ac:dyDescent="0.25">
      <c r="A561" s="2">
        <v>174</v>
      </c>
      <c r="B561" s="36" t="s">
        <v>856</v>
      </c>
      <c r="C561" s="115">
        <v>1981</v>
      </c>
      <c r="D561" s="2">
        <v>0</v>
      </c>
      <c r="E561" s="2" t="s">
        <v>416</v>
      </c>
      <c r="F561" s="2">
        <v>5</v>
      </c>
      <c r="G561" s="2">
        <v>6</v>
      </c>
      <c r="H561" s="2">
        <v>5020.2</v>
      </c>
      <c r="I561" s="2">
        <v>4720</v>
      </c>
      <c r="J561" s="2">
        <v>4368.8999999999996</v>
      </c>
      <c r="K561" s="5">
        <v>373</v>
      </c>
      <c r="L561" s="3">
        <v>11832754.050000001</v>
      </c>
      <c r="M561" s="3">
        <v>0</v>
      </c>
      <c r="N561" s="3">
        <v>0</v>
      </c>
      <c r="O561" s="3">
        <v>0</v>
      </c>
      <c r="P561" s="3">
        <f t="shared" si="193"/>
        <v>11832754.050000001</v>
      </c>
      <c r="Q561" s="3">
        <f t="shared" si="190"/>
        <v>2506.9394173728815</v>
      </c>
      <c r="R561" s="3">
        <v>15777.35</v>
      </c>
      <c r="S561" s="23">
        <v>42735</v>
      </c>
      <c r="T561" s="169"/>
    </row>
    <row r="562" spans="1:20" s="96" customFormat="1" ht="28.5" hidden="1" customHeight="1" x14ac:dyDescent="0.25">
      <c r="A562" s="2">
        <v>175</v>
      </c>
      <c r="B562" s="9" t="s">
        <v>772</v>
      </c>
      <c r="C562" s="115">
        <v>1998</v>
      </c>
      <c r="D562" s="2">
        <v>0</v>
      </c>
      <c r="E562" s="2" t="s">
        <v>416</v>
      </c>
      <c r="F562" s="2">
        <v>9</v>
      </c>
      <c r="G562" s="2">
        <v>2</v>
      </c>
      <c r="H562" s="2">
        <v>4012.8</v>
      </c>
      <c r="I562" s="2">
        <v>3501.7</v>
      </c>
      <c r="J562" s="2">
        <v>2056.6999999999998</v>
      </c>
      <c r="K562" s="2">
        <v>180</v>
      </c>
      <c r="L562" s="3">
        <v>1049998.7</v>
      </c>
      <c r="M562" s="3">
        <v>0</v>
      </c>
      <c r="N562" s="3">
        <v>0</v>
      </c>
      <c r="O562" s="3">
        <v>0</v>
      </c>
      <c r="P562" s="3">
        <f t="shared" si="193"/>
        <v>1049998.7</v>
      </c>
      <c r="Q562" s="3">
        <f t="shared" si="190"/>
        <v>299.85398520718508</v>
      </c>
      <c r="R562" s="3">
        <v>24737.34</v>
      </c>
      <c r="S562" s="23">
        <v>42735</v>
      </c>
      <c r="T562" s="182"/>
    </row>
    <row r="563" spans="1:20" s="96" customFormat="1" ht="28.5" hidden="1" customHeight="1" x14ac:dyDescent="0.25">
      <c r="A563" s="2">
        <v>176</v>
      </c>
      <c r="B563" s="9" t="s">
        <v>831</v>
      </c>
      <c r="C563" s="115">
        <v>1994</v>
      </c>
      <c r="D563" s="2">
        <v>0</v>
      </c>
      <c r="E563" s="2" t="s">
        <v>416</v>
      </c>
      <c r="F563" s="2">
        <v>9</v>
      </c>
      <c r="G563" s="2">
        <v>3</v>
      </c>
      <c r="H563" s="2">
        <v>5487</v>
      </c>
      <c r="I563" s="2">
        <v>4807.2</v>
      </c>
      <c r="J563" s="2">
        <v>4694.3999999999996</v>
      </c>
      <c r="K563" s="2">
        <v>285</v>
      </c>
      <c r="L563" s="3">
        <v>1664006.41</v>
      </c>
      <c r="M563" s="3">
        <v>0</v>
      </c>
      <c r="N563" s="3">
        <v>0</v>
      </c>
      <c r="O563" s="3">
        <v>0</v>
      </c>
      <c r="P563" s="3">
        <f t="shared" si="193"/>
        <v>1664006.41</v>
      </c>
      <c r="Q563" s="3">
        <f t="shared" si="190"/>
        <v>346.14877891496087</v>
      </c>
      <c r="R563" s="3">
        <v>24737.34</v>
      </c>
      <c r="S563" s="23">
        <v>42735</v>
      </c>
      <c r="T563" s="182"/>
    </row>
    <row r="564" spans="1:20" s="96" customFormat="1" ht="28.5" hidden="1" customHeight="1" x14ac:dyDescent="0.25">
      <c r="A564" s="2">
        <v>177</v>
      </c>
      <c r="B564" s="9" t="s">
        <v>102</v>
      </c>
      <c r="C564" s="115">
        <v>1998</v>
      </c>
      <c r="D564" s="2">
        <v>0</v>
      </c>
      <c r="E564" s="2" t="s">
        <v>127</v>
      </c>
      <c r="F564" s="2">
        <v>5</v>
      </c>
      <c r="G564" s="2">
        <v>3</v>
      </c>
      <c r="H564" s="2">
        <v>4651.8</v>
      </c>
      <c r="I564" s="2">
        <v>4651.8</v>
      </c>
      <c r="J564" s="2">
        <v>3353.7</v>
      </c>
      <c r="K564" s="2">
        <v>224</v>
      </c>
      <c r="L564" s="3">
        <v>3322048.75</v>
      </c>
      <c r="M564" s="3">
        <v>0</v>
      </c>
      <c r="N564" s="3">
        <v>0</v>
      </c>
      <c r="O564" s="3">
        <v>0</v>
      </c>
      <c r="P564" s="3">
        <f t="shared" si="193"/>
        <v>3322048.75</v>
      </c>
      <c r="Q564" s="3">
        <f t="shared" si="190"/>
        <v>714.142643707812</v>
      </c>
      <c r="R564" s="3">
        <v>24736.34</v>
      </c>
      <c r="S564" s="23">
        <v>42735</v>
      </c>
      <c r="T564" s="182"/>
    </row>
    <row r="565" spans="1:20" s="101" customFormat="1" ht="23.45" hidden="1" customHeight="1" x14ac:dyDescent="0.25">
      <c r="A565" s="27"/>
      <c r="B565" s="224" t="s">
        <v>104</v>
      </c>
      <c r="C565" s="224"/>
      <c r="D565" s="27"/>
      <c r="E565" s="27"/>
      <c r="F565" s="27"/>
      <c r="G565" s="27"/>
      <c r="H565" s="4">
        <f t="shared" ref="H565:K565" si="194">SUM(H557:H564)</f>
        <v>38963.300000000003</v>
      </c>
      <c r="I565" s="4">
        <f t="shared" si="194"/>
        <v>35761.75</v>
      </c>
      <c r="J565" s="4">
        <f t="shared" si="194"/>
        <v>31017.139999999996</v>
      </c>
      <c r="K565" s="50">
        <f t="shared" si="194"/>
        <v>2299</v>
      </c>
      <c r="L565" s="4">
        <f>SUM(L557:L564)</f>
        <v>69849221.859999999</v>
      </c>
      <c r="M565" s="4">
        <f t="shared" ref="M565:P565" si="195">SUM(M557:M564)</f>
        <v>0</v>
      </c>
      <c r="N565" s="4">
        <f t="shared" si="195"/>
        <v>3989461.63</v>
      </c>
      <c r="O565" s="4">
        <f t="shared" si="195"/>
        <v>997365.40999999992</v>
      </c>
      <c r="P565" s="4">
        <f t="shared" si="195"/>
        <v>64862394.819999993</v>
      </c>
      <c r="Q565" s="4">
        <f>L565/I565</f>
        <v>1953.1824326270387</v>
      </c>
      <c r="R565" s="4"/>
      <c r="S565" s="27"/>
      <c r="T565" s="169"/>
    </row>
    <row r="566" spans="1:20" s="98" customFormat="1" ht="30" hidden="1" customHeight="1" x14ac:dyDescent="0.25">
      <c r="A566" s="124"/>
      <c r="B566" s="204" t="s">
        <v>108</v>
      </c>
      <c r="C566" s="204"/>
      <c r="D566" s="2"/>
      <c r="E566" s="2"/>
      <c r="F566" s="2"/>
      <c r="G566" s="2"/>
      <c r="H566" s="2"/>
      <c r="I566" s="2"/>
      <c r="J566" s="2"/>
      <c r="K566" s="2"/>
      <c r="L566" s="3"/>
      <c r="M566" s="3"/>
      <c r="N566" s="3"/>
      <c r="O566" s="3"/>
      <c r="P566" s="3"/>
      <c r="Q566" s="3"/>
      <c r="R566" s="3"/>
      <c r="S566" s="2"/>
      <c r="T566" s="169"/>
    </row>
    <row r="567" spans="1:20" s="98" customFormat="1" ht="23.45" hidden="1" customHeight="1" x14ac:dyDescent="0.25">
      <c r="A567" s="2">
        <v>178</v>
      </c>
      <c r="B567" s="36" t="s">
        <v>105</v>
      </c>
      <c r="C567" s="115">
        <v>1982</v>
      </c>
      <c r="D567" s="2">
        <v>0</v>
      </c>
      <c r="E567" s="2" t="s">
        <v>416</v>
      </c>
      <c r="F567" s="2">
        <v>5</v>
      </c>
      <c r="G567" s="199">
        <v>4</v>
      </c>
      <c r="H567" s="3">
        <v>4513.3999999999996</v>
      </c>
      <c r="I567" s="3">
        <v>3003.7</v>
      </c>
      <c r="J567" s="3">
        <v>2778.3</v>
      </c>
      <c r="K567" s="6">
        <v>182</v>
      </c>
      <c r="L567" s="3">
        <v>8098983.4800000004</v>
      </c>
      <c r="M567" s="3">
        <v>0</v>
      </c>
      <c r="N567" s="3">
        <f t="shared" ref="N567" si="196">ROUND(L567*10%,2)</f>
        <v>809898.35</v>
      </c>
      <c r="O567" s="3">
        <f t="shared" ref="O567" si="197">ROUND(L567*2.5%,2)</f>
        <v>202474.59</v>
      </c>
      <c r="P567" s="3">
        <f t="shared" ref="P567:P577" si="198">L567-(M567+N567+O567)</f>
        <v>7086610.540000001</v>
      </c>
      <c r="Q567" s="3">
        <f t="shared" ref="Q567" si="199">L567/I567</f>
        <v>2696.3356793288281</v>
      </c>
      <c r="R567" s="3">
        <v>18606.45</v>
      </c>
      <c r="S567" s="23">
        <v>42735</v>
      </c>
      <c r="T567" s="182"/>
    </row>
    <row r="568" spans="1:20" s="127" customFormat="1" ht="23.45" hidden="1" customHeight="1" x14ac:dyDescent="0.25">
      <c r="A568" s="2">
        <v>179</v>
      </c>
      <c r="B568" s="36" t="s">
        <v>509</v>
      </c>
      <c r="C568" s="115">
        <v>1983</v>
      </c>
      <c r="D568" s="2">
        <v>0</v>
      </c>
      <c r="E568" s="2" t="s">
        <v>416</v>
      </c>
      <c r="F568" s="2">
        <v>5</v>
      </c>
      <c r="G568" s="2">
        <v>4</v>
      </c>
      <c r="H568" s="3">
        <v>4537.8</v>
      </c>
      <c r="I568" s="3">
        <v>4537.8</v>
      </c>
      <c r="J568" s="3">
        <v>3031.9</v>
      </c>
      <c r="K568" s="5">
        <v>201</v>
      </c>
      <c r="L568" s="3">
        <v>10397564.390000001</v>
      </c>
      <c r="M568" s="3">
        <v>0</v>
      </c>
      <c r="N568" s="3">
        <f t="shared" ref="N568:N570" si="200">ROUND(L568*10%,2)</f>
        <v>1039756.44</v>
      </c>
      <c r="O568" s="3">
        <f t="shared" ref="O568:O570" si="201">ROUND(L568*2.5%,2)</f>
        <v>259939.11</v>
      </c>
      <c r="P568" s="3">
        <f t="shared" si="198"/>
        <v>9097868.8399999999</v>
      </c>
      <c r="Q568" s="3">
        <v>3000.0086407510248</v>
      </c>
      <c r="R568" s="3">
        <v>15577.35</v>
      </c>
      <c r="S568" s="23">
        <v>42735</v>
      </c>
      <c r="T568" s="169"/>
    </row>
    <row r="569" spans="1:20" s="127" customFormat="1" ht="23.45" hidden="1" customHeight="1" x14ac:dyDescent="0.25">
      <c r="A569" s="2">
        <v>180</v>
      </c>
      <c r="B569" s="36" t="s">
        <v>512</v>
      </c>
      <c r="C569" s="115">
        <v>1982</v>
      </c>
      <c r="D569" s="2">
        <v>0</v>
      </c>
      <c r="E569" s="2" t="s">
        <v>416</v>
      </c>
      <c r="F569" s="2">
        <v>5</v>
      </c>
      <c r="G569" s="2">
        <v>4</v>
      </c>
      <c r="H569" s="3">
        <v>4460</v>
      </c>
      <c r="I569" s="3">
        <v>3371.1</v>
      </c>
      <c r="J569" s="3">
        <v>3078.1</v>
      </c>
      <c r="K569" s="5">
        <v>186</v>
      </c>
      <c r="L569" s="3">
        <v>10463107.09</v>
      </c>
      <c r="M569" s="3">
        <v>0</v>
      </c>
      <c r="N569" s="3">
        <f t="shared" si="200"/>
        <v>1046310.71</v>
      </c>
      <c r="O569" s="3">
        <f t="shared" si="201"/>
        <v>261577.68</v>
      </c>
      <c r="P569" s="3">
        <f t="shared" si="198"/>
        <v>9155218.6999999993</v>
      </c>
      <c r="Q569" s="3">
        <v>4674.3768740173837</v>
      </c>
      <c r="R569" s="3">
        <v>15577.35</v>
      </c>
      <c r="S569" s="23">
        <v>42735</v>
      </c>
      <c r="T569" s="169"/>
    </row>
    <row r="570" spans="1:20" s="127" customFormat="1" ht="23.45" hidden="1" customHeight="1" x14ac:dyDescent="0.25">
      <c r="A570" s="2">
        <v>181</v>
      </c>
      <c r="B570" s="36" t="s">
        <v>513</v>
      </c>
      <c r="C570" s="115">
        <v>1982</v>
      </c>
      <c r="D570" s="2">
        <v>0</v>
      </c>
      <c r="E570" s="2" t="s">
        <v>416</v>
      </c>
      <c r="F570" s="2">
        <v>5</v>
      </c>
      <c r="G570" s="2">
        <v>4</v>
      </c>
      <c r="H570" s="3">
        <v>4429</v>
      </c>
      <c r="I570" s="3">
        <v>3378.2</v>
      </c>
      <c r="J570" s="3">
        <v>3109.3</v>
      </c>
      <c r="K570" s="5">
        <v>187</v>
      </c>
      <c r="L570" s="3">
        <v>10565952.51</v>
      </c>
      <c r="M570" s="3">
        <v>0</v>
      </c>
      <c r="N570" s="3">
        <f t="shared" si="200"/>
        <v>1056595.25</v>
      </c>
      <c r="O570" s="3">
        <f t="shared" si="201"/>
        <v>264148.81</v>
      </c>
      <c r="P570" s="3">
        <f t="shared" si="198"/>
        <v>9245208.4499999993</v>
      </c>
      <c r="Q570" s="3">
        <v>4675.991901012374</v>
      </c>
      <c r="R570" s="3">
        <v>15577.35</v>
      </c>
      <c r="S570" s="23">
        <v>42735</v>
      </c>
      <c r="T570" s="169"/>
    </row>
    <row r="571" spans="1:20" s="127" customFormat="1" ht="23.45" hidden="1" customHeight="1" x14ac:dyDescent="0.25">
      <c r="A571" s="2">
        <v>182</v>
      </c>
      <c r="B571" s="36" t="s">
        <v>339</v>
      </c>
      <c r="C571" s="115">
        <v>1985</v>
      </c>
      <c r="D571" s="2">
        <v>0</v>
      </c>
      <c r="E571" s="2" t="s">
        <v>539</v>
      </c>
      <c r="F571" s="2">
        <v>9</v>
      </c>
      <c r="G571" s="2">
        <v>6</v>
      </c>
      <c r="H571" s="2">
        <v>14128.2</v>
      </c>
      <c r="I571" s="2">
        <v>11983.3</v>
      </c>
      <c r="J571" s="2">
        <v>10778</v>
      </c>
      <c r="K571" s="5">
        <v>588</v>
      </c>
      <c r="L571" s="3">
        <v>30360481.289999999</v>
      </c>
      <c r="M571" s="3">
        <v>0</v>
      </c>
      <c r="N571" s="3">
        <v>0</v>
      </c>
      <c r="O571" s="3">
        <v>0</v>
      </c>
      <c r="P571" s="3">
        <f t="shared" si="198"/>
        <v>30360481.289999999</v>
      </c>
      <c r="Q571" s="3">
        <v>2746.7003070940391</v>
      </c>
      <c r="R571" s="3">
        <v>24736.34</v>
      </c>
      <c r="S571" s="23">
        <v>42735</v>
      </c>
      <c r="T571" s="169"/>
    </row>
    <row r="572" spans="1:20" s="127" customFormat="1" ht="23.45" hidden="1" customHeight="1" x14ac:dyDescent="0.25">
      <c r="A572" s="2">
        <v>183</v>
      </c>
      <c r="B572" s="36" t="s">
        <v>757</v>
      </c>
      <c r="C572" s="115">
        <v>1985</v>
      </c>
      <c r="D572" s="2">
        <v>0</v>
      </c>
      <c r="E572" s="2" t="s">
        <v>416</v>
      </c>
      <c r="F572" s="2">
        <v>5</v>
      </c>
      <c r="G572" s="2">
        <v>4</v>
      </c>
      <c r="H572" s="3">
        <v>4483.1000000000004</v>
      </c>
      <c r="I572" s="3">
        <v>3306.3</v>
      </c>
      <c r="J572" s="3">
        <v>3245.8</v>
      </c>
      <c r="K572" s="5">
        <v>186</v>
      </c>
      <c r="L572" s="3">
        <v>3994221.15</v>
      </c>
      <c r="M572" s="3">
        <v>0</v>
      </c>
      <c r="N572" s="3">
        <v>0</v>
      </c>
      <c r="O572" s="3">
        <v>0</v>
      </c>
      <c r="P572" s="3">
        <f t="shared" si="198"/>
        <v>3994221.15</v>
      </c>
      <c r="Q572" s="3">
        <v>2746.7003070940391</v>
      </c>
      <c r="R572" s="3">
        <v>18606.45</v>
      </c>
      <c r="S572" s="23">
        <v>42735</v>
      </c>
      <c r="T572" s="169"/>
    </row>
    <row r="573" spans="1:20" s="127" customFormat="1" ht="23.45" hidden="1" customHeight="1" x14ac:dyDescent="0.25">
      <c r="A573" s="2">
        <v>184</v>
      </c>
      <c r="B573" s="36" t="s">
        <v>758</v>
      </c>
      <c r="C573" s="115">
        <v>1985</v>
      </c>
      <c r="D573" s="2">
        <v>0</v>
      </c>
      <c r="E573" s="2" t="s">
        <v>416</v>
      </c>
      <c r="F573" s="2">
        <v>5</v>
      </c>
      <c r="G573" s="2">
        <v>4</v>
      </c>
      <c r="H573" s="3">
        <v>3702.9</v>
      </c>
      <c r="I573" s="3">
        <v>3350.92</v>
      </c>
      <c r="J573" s="3">
        <v>3291.22</v>
      </c>
      <c r="K573" s="5">
        <v>196</v>
      </c>
      <c r="L573" s="3">
        <v>3859286.43</v>
      </c>
      <c r="M573" s="3">
        <v>0</v>
      </c>
      <c r="N573" s="3">
        <v>0</v>
      </c>
      <c r="O573" s="3">
        <v>0</v>
      </c>
      <c r="P573" s="3">
        <f t="shared" si="198"/>
        <v>3859286.43</v>
      </c>
      <c r="Q573" s="3">
        <v>2746.7003070940391</v>
      </c>
      <c r="R573" s="3">
        <v>18606.45</v>
      </c>
      <c r="S573" s="23">
        <v>42735</v>
      </c>
      <c r="T573" s="169"/>
    </row>
    <row r="574" spans="1:20" s="127" customFormat="1" ht="23.45" hidden="1" customHeight="1" x14ac:dyDescent="0.25">
      <c r="A574" s="2">
        <v>185</v>
      </c>
      <c r="B574" s="36" t="s">
        <v>341</v>
      </c>
      <c r="C574" s="115">
        <v>1983</v>
      </c>
      <c r="D574" s="2">
        <v>0</v>
      </c>
      <c r="E574" s="2" t="s">
        <v>416</v>
      </c>
      <c r="F574" s="2">
        <v>5</v>
      </c>
      <c r="G574" s="2">
        <v>4</v>
      </c>
      <c r="H574" s="2">
        <v>4561.8999999999996</v>
      </c>
      <c r="I574" s="2">
        <v>3613.1</v>
      </c>
      <c r="J574" s="2">
        <v>3336.1</v>
      </c>
      <c r="K574" s="2">
        <v>199</v>
      </c>
      <c r="L574" s="3">
        <v>3145015.06</v>
      </c>
      <c r="M574" s="3">
        <v>0</v>
      </c>
      <c r="N574" s="3">
        <v>0</v>
      </c>
      <c r="O574" s="3">
        <v>0</v>
      </c>
      <c r="P574" s="3">
        <f t="shared" si="198"/>
        <v>3145015.06</v>
      </c>
      <c r="Q574" s="3">
        <f t="shared" ref="Q574:Q577" si="202">L574/I574</f>
        <v>870.44783150203432</v>
      </c>
      <c r="R574" s="3">
        <v>18606.45</v>
      </c>
      <c r="S574" s="23">
        <v>42735</v>
      </c>
      <c r="T574" s="182"/>
    </row>
    <row r="575" spans="1:20" s="98" customFormat="1" ht="23.45" hidden="1" customHeight="1" x14ac:dyDescent="0.25">
      <c r="A575" s="2">
        <v>186</v>
      </c>
      <c r="B575" s="36" t="s">
        <v>106</v>
      </c>
      <c r="C575" s="115">
        <v>1983</v>
      </c>
      <c r="D575" s="2">
        <v>0</v>
      </c>
      <c r="E575" s="2" t="s">
        <v>416</v>
      </c>
      <c r="F575" s="2">
        <v>5</v>
      </c>
      <c r="G575" s="199">
        <v>4</v>
      </c>
      <c r="H575" s="3">
        <v>4483.5</v>
      </c>
      <c r="I575" s="3">
        <v>3685.3</v>
      </c>
      <c r="J575" s="3">
        <v>3391.3</v>
      </c>
      <c r="K575" s="6">
        <v>210</v>
      </c>
      <c r="L575" s="3">
        <v>5526021.8399999999</v>
      </c>
      <c r="M575" s="3">
        <v>0</v>
      </c>
      <c r="N575" s="3">
        <v>0</v>
      </c>
      <c r="O575" s="3">
        <v>0</v>
      </c>
      <c r="P575" s="3">
        <f t="shared" si="198"/>
        <v>5526021.8399999999</v>
      </c>
      <c r="Q575" s="3">
        <f t="shared" si="202"/>
        <v>1499.4767970043142</v>
      </c>
      <c r="R575" s="3">
        <v>18606.45</v>
      </c>
      <c r="S575" s="23">
        <v>42735</v>
      </c>
      <c r="T575" s="182"/>
    </row>
    <row r="576" spans="1:20" s="127" customFormat="1" ht="23.45" hidden="1" customHeight="1" x14ac:dyDescent="0.25">
      <c r="A576" s="2">
        <v>187</v>
      </c>
      <c r="B576" s="36" t="s">
        <v>508</v>
      </c>
      <c r="C576" s="115">
        <v>1983</v>
      </c>
      <c r="D576" s="2">
        <v>0</v>
      </c>
      <c r="E576" s="2" t="s">
        <v>416</v>
      </c>
      <c r="F576" s="2">
        <v>5</v>
      </c>
      <c r="G576" s="2">
        <v>4</v>
      </c>
      <c r="H576" s="135">
        <v>4492.8</v>
      </c>
      <c r="I576" s="135">
        <v>3638.7</v>
      </c>
      <c r="J576" s="135">
        <v>3342.9</v>
      </c>
      <c r="K576" s="2">
        <v>202</v>
      </c>
      <c r="L576" s="3">
        <v>7309040.3399999999</v>
      </c>
      <c r="M576" s="3">
        <v>0</v>
      </c>
      <c r="N576" s="3">
        <v>0</v>
      </c>
      <c r="O576" s="3">
        <v>0</v>
      </c>
      <c r="P576" s="3">
        <f t="shared" si="198"/>
        <v>7309040.3399999999</v>
      </c>
      <c r="Q576" s="3">
        <f t="shared" si="202"/>
        <v>2008.6955066369858</v>
      </c>
      <c r="R576" s="3">
        <v>18606.45</v>
      </c>
      <c r="S576" s="23">
        <v>42735</v>
      </c>
      <c r="T576" s="182"/>
    </row>
    <row r="577" spans="1:22" s="127" customFormat="1" ht="23.45" hidden="1" customHeight="1" x14ac:dyDescent="0.25">
      <c r="A577" s="2">
        <v>188</v>
      </c>
      <c r="B577" s="36" t="s">
        <v>759</v>
      </c>
      <c r="C577" s="115">
        <v>1985</v>
      </c>
      <c r="D577" s="2">
        <v>0</v>
      </c>
      <c r="E577" s="2" t="s">
        <v>416</v>
      </c>
      <c r="F577" s="2">
        <v>5</v>
      </c>
      <c r="G577" s="2">
        <v>4</v>
      </c>
      <c r="H577" s="3">
        <v>4383</v>
      </c>
      <c r="I577" s="3">
        <v>3329.4</v>
      </c>
      <c r="J577" s="3">
        <v>3308.1</v>
      </c>
      <c r="K577" s="5">
        <v>217</v>
      </c>
      <c r="L577" s="3">
        <v>3771899.78</v>
      </c>
      <c r="M577" s="3">
        <v>0</v>
      </c>
      <c r="N577" s="3">
        <v>0</v>
      </c>
      <c r="O577" s="3">
        <v>0</v>
      </c>
      <c r="P577" s="3">
        <f t="shared" si="198"/>
        <v>3771899.78</v>
      </c>
      <c r="Q577" s="3">
        <f t="shared" si="202"/>
        <v>1132.906763981498</v>
      </c>
      <c r="R577" s="3">
        <v>18606.45</v>
      </c>
      <c r="S577" s="23">
        <v>42735</v>
      </c>
      <c r="T577" s="169"/>
    </row>
    <row r="578" spans="1:22" s="99" customFormat="1" ht="27" hidden="1" customHeight="1" x14ac:dyDescent="0.25">
      <c r="A578" s="27"/>
      <c r="B578" s="212" t="s">
        <v>109</v>
      </c>
      <c r="C578" s="214"/>
      <c r="D578" s="27"/>
      <c r="E578" s="27"/>
      <c r="F578" s="27"/>
      <c r="G578" s="27"/>
      <c r="H578" s="4">
        <f t="shared" ref="H578:K578" si="203">ROUND(SUM(H567:H577),2)</f>
        <v>58175.6</v>
      </c>
      <c r="I578" s="4">
        <f t="shared" si="203"/>
        <v>47197.82</v>
      </c>
      <c r="J578" s="4">
        <f t="shared" si="203"/>
        <v>42691.02</v>
      </c>
      <c r="K578" s="50">
        <f t="shared" si="203"/>
        <v>2554</v>
      </c>
      <c r="L578" s="4">
        <f>ROUND(SUM(L567:L577),2)</f>
        <v>97491573.359999999</v>
      </c>
      <c r="M578" s="4">
        <f t="shared" ref="M578:P578" si="204">ROUND(SUM(M567:M577),2)</f>
        <v>0</v>
      </c>
      <c r="N578" s="4">
        <f t="shared" si="204"/>
        <v>3952560.75</v>
      </c>
      <c r="O578" s="4">
        <f t="shared" si="204"/>
        <v>988140.19</v>
      </c>
      <c r="P578" s="4">
        <f t="shared" si="204"/>
        <v>92550872.420000002</v>
      </c>
      <c r="Q578" s="4">
        <v>3355.4301051980201</v>
      </c>
      <c r="R578" s="4"/>
      <c r="S578" s="27"/>
      <c r="T578" s="169"/>
    </row>
    <row r="579" spans="1:22" s="98" customFormat="1" ht="23.25" hidden="1" customHeight="1" x14ac:dyDescent="0.25">
      <c r="A579" s="2"/>
      <c r="B579" s="204" t="s">
        <v>158</v>
      </c>
      <c r="C579" s="204"/>
      <c r="D579" s="2"/>
      <c r="E579" s="2"/>
      <c r="F579" s="2"/>
      <c r="G579" s="2"/>
      <c r="H579" s="2"/>
      <c r="I579" s="2"/>
      <c r="J579" s="2"/>
      <c r="K579" s="5"/>
      <c r="L579" s="3"/>
      <c r="M579" s="3"/>
      <c r="N579" s="3"/>
      <c r="O579" s="3"/>
      <c r="P579" s="3"/>
      <c r="Q579" s="3"/>
      <c r="R579" s="3"/>
      <c r="S579" s="2"/>
      <c r="T579" s="169"/>
    </row>
    <row r="580" spans="1:22" s="98" customFormat="1" ht="23.25" hidden="1" customHeight="1" x14ac:dyDescent="0.25">
      <c r="A580" s="2">
        <v>189</v>
      </c>
      <c r="B580" s="9" t="s">
        <v>714</v>
      </c>
      <c r="C580" s="115">
        <v>1994</v>
      </c>
      <c r="D580" s="2">
        <v>0</v>
      </c>
      <c r="E580" s="2" t="s">
        <v>127</v>
      </c>
      <c r="F580" s="2">
        <v>9</v>
      </c>
      <c r="G580" s="2">
        <v>7</v>
      </c>
      <c r="H580" s="3">
        <v>19131.900000000001</v>
      </c>
      <c r="I580" s="3">
        <v>16232.9</v>
      </c>
      <c r="J580" s="3">
        <v>15192</v>
      </c>
      <c r="K580" s="5">
        <v>668</v>
      </c>
      <c r="L580" s="3">
        <v>13874355.85</v>
      </c>
      <c r="M580" s="3">
        <v>0</v>
      </c>
      <c r="N580" s="10">
        <v>0</v>
      </c>
      <c r="O580" s="10">
        <v>0</v>
      </c>
      <c r="P580" s="3">
        <f t="shared" ref="P580:P622" si="205">ROUND(L580-(M580+N580+O580),2)</f>
        <v>13874355.85</v>
      </c>
      <c r="Q580" s="3">
        <f t="shared" ref="Q580:Q584" si="206">L580/I580</f>
        <v>854.7059274682897</v>
      </c>
      <c r="R580" s="3">
        <v>24736.34</v>
      </c>
      <c r="S580" s="23">
        <v>42735</v>
      </c>
      <c r="T580" s="169"/>
    </row>
    <row r="581" spans="1:22" s="98" customFormat="1" ht="23.25" hidden="1" customHeight="1" x14ac:dyDescent="0.25">
      <c r="A581" s="2">
        <v>190</v>
      </c>
      <c r="B581" s="9" t="s">
        <v>717</v>
      </c>
      <c r="C581" s="115">
        <v>1995</v>
      </c>
      <c r="D581" s="2">
        <v>0</v>
      </c>
      <c r="E581" s="2" t="s">
        <v>127</v>
      </c>
      <c r="F581" s="2">
        <v>9</v>
      </c>
      <c r="G581" s="2">
        <v>5</v>
      </c>
      <c r="H581" s="3">
        <v>13383.5</v>
      </c>
      <c r="I581" s="3">
        <v>11150.1</v>
      </c>
      <c r="J581" s="3">
        <v>10560.5</v>
      </c>
      <c r="K581" s="5">
        <v>533</v>
      </c>
      <c r="L581" s="3">
        <v>9355278.5</v>
      </c>
      <c r="M581" s="3">
        <v>0</v>
      </c>
      <c r="N581" s="3">
        <v>0</v>
      </c>
      <c r="O581" s="3">
        <v>0</v>
      </c>
      <c r="P581" s="3">
        <f t="shared" si="205"/>
        <v>9355278.5</v>
      </c>
      <c r="Q581" s="3">
        <f t="shared" si="206"/>
        <v>839.03090555241658</v>
      </c>
      <c r="R581" s="3">
        <v>24736.34</v>
      </c>
      <c r="S581" s="23">
        <v>42735</v>
      </c>
      <c r="T581" s="169"/>
    </row>
    <row r="582" spans="1:22" s="98" customFormat="1" ht="23.25" hidden="1" customHeight="1" x14ac:dyDescent="0.25">
      <c r="A582" s="2">
        <v>191</v>
      </c>
      <c r="B582" s="14" t="s">
        <v>810</v>
      </c>
      <c r="C582" s="115">
        <v>1988</v>
      </c>
      <c r="D582" s="2">
        <v>0</v>
      </c>
      <c r="E582" s="2" t="s">
        <v>127</v>
      </c>
      <c r="F582" s="2">
        <v>9</v>
      </c>
      <c r="G582" s="2">
        <v>1</v>
      </c>
      <c r="H582" s="3">
        <v>5788.4</v>
      </c>
      <c r="I582" s="3">
        <v>4552</v>
      </c>
      <c r="J582" s="3">
        <v>4351.3</v>
      </c>
      <c r="K582" s="5">
        <v>270</v>
      </c>
      <c r="L582" s="3">
        <v>3534049.62</v>
      </c>
      <c r="M582" s="3">
        <v>0</v>
      </c>
      <c r="N582" s="3">
        <v>0</v>
      </c>
      <c r="O582" s="3">
        <v>0</v>
      </c>
      <c r="P582" s="3">
        <f t="shared" si="205"/>
        <v>3534049.62</v>
      </c>
      <c r="Q582" s="3">
        <f t="shared" ref="Q582" si="207">L582/I582</f>
        <v>776.37293936731112</v>
      </c>
      <c r="R582" s="3">
        <v>24737.34</v>
      </c>
      <c r="S582" s="23">
        <v>42735</v>
      </c>
      <c r="T582" s="169"/>
    </row>
    <row r="583" spans="1:22" s="127" customFormat="1" ht="23.45" hidden="1" customHeight="1" x14ac:dyDescent="0.25">
      <c r="A583" s="2">
        <v>192</v>
      </c>
      <c r="B583" s="14" t="s">
        <v>116</v>
      </c>
      <c r="C583" s="115">
        <v>1968</v>
      </c>
      <c r="D583" s="2">
        <v>0</v>
      </c>
      <c r="E583" s="2" t="s">
        <v>416</v>
      </c>
      <c r="F583" s="2">
        <v>5</v>
      </c>
      <c r="G583" s="2">
        <v>4</v>
      </c>
      <c r="H583" s="2">
        <v>3821.4</v>
      </c>
      <c r="I583" s="2">
        <v>3552.2</v>
      </c>
      <c r="J583" s="2">
        <v>3419</v>
      </c>
      <c r="K583" s="2">
        <v>257</v>
      </c>
      <c r="L583" s="3">
        <v>14863857.93</v>
      </c>
      <c r="M583" s="3">
        <v>557394.67000000004</v>
      </c>
      <c r="N583" s="3">
        <v>928991.12</v>
      </c>
      <c r="O583" s="3">
        <v>371596.45</v>
      </c>
      <c r="P583" s="3">
        <f t="shared" si="205"/>
        <v>13005875.689999999</v>
      </c>
      <c r="Q583" s="3">
        <f t="shared" si="206"/>
        <v>4184.4090788806934</v>
      </c>
      <c r="R583" s="3">
        <v>15577.35</v>
      </c>
      <c r="S583" s="23">
        <v>42735</v>
      </c>
      <c r="T583" s="182"/>
    </row>
    <row r="584" spans="1:22" s="127" customFormat="1" ht="23.45" hidden="1" customHeight="1" x14ac:dyDescent="0.25">
      <c r="A584" s="2">
        <v>193</v>
      </c>
      <c r="B584" s="14" t="s">
        <v>119</v>
      </c>
      <c r="C584" s="115">
        <v>1967</v>
      </c>
      <c r="D584" s="2">
        <v>0</v>
      </c>
      <c r="E584" s="2" t="s">
        <v>416</v>
      </c>
      <c r="F584" s="2">
        <v>5</v>
      </c>
      <c r="G584" s="2">
        <v>4</v>
      </c>
      <c r="H584" s="2">
        <v>3811.8</v>
      </c>
      <c r="I584" s="2">
        <v>3538.9</v>
      </c>
      <c r="J584" s="2">
        <v>3508.4</v>
      </c>
      <c r="K584" s="2">
        <v>212</v>
      </c>
      <c r="L584" s="3">
        <v>879751.04</v>
      </c>
      <c r="M584" s="3">
        <v>0</v>
      </c>
      <c r="N584" s="3">
        <v>0</v>
      </c>
      <c r="O584" s="3">
        <v>0</v>
      </c>
      <c r="P584" s="3">
        <f t="shared" si="205"/>
        <v>879751.04</v>
      </c>
      <c r="Q584" s="3">
        <f t="shared" si="206"/>
        <v>248.59448981321881</v>
      </c>
      <c r="R584" s="3">
        <v>15577.35</v>
      </c>
      <c r="S584" s="23">
        <v>42735</v>
      </c>
      <c r="T584" s="182"/>
    </row>
    <row r="585" spans="1:22" s="127" customFormat="1" ht="23.45" hidden="1" customHeight="1" x14ac:dyDescent="0.25">
      <c r="A585" s="2">
        <v>194</v>
      </c>
      <c r="B585" s="14" t="s">
        <v>133</v>
      </c>
      <c r="C585" s="115">
        <v>1973</v>
      </c>
      <c r="D585" s="2">
        <v>0</v>
      </c>
      <c r="E585" s="2" t="s">
        <v>416</v>
      </c>
      <c r="F585" s="2">
        <v>5</v>
      </c>
      <c r="G585" s="2">
        <v>6</v>
      </c>
      <c r="H585" s="3">
        <v>5781.4</v>
      </c>
      <c r="I585" s="3">
        <v>5011.8</v>
      </c>
      <c r="J585" s="3">
        <v>5011.8</v>
      </c>
      <c r="K585" s="2">
        <v>213</v>
      </c>
      <c r="L585" s="3">
        <v>19422816.789999999</v>
      </c>
      <c r="M585" s="3">
        <v>0</v>
      </c>
      <c r="N585" s="3">
        <v>0</v>
      </c>
      <c r="O585" s="3">
        <v>0</v>
      </c>
      <c r="P585" s="3">
        <f t="shared" si="205"/>
        <v>19422816.789999999</v>
      </c>
      <c r="Q585" s="3">
        <f>L585/I585</f>
        <v>3875.4173729997206</v>
      </c>
      <c r="R585" s="3">
        <v>15777.35</v>
      </c>
      <c r="S585" s="23">
        <v>42735</v>
      </c>
      <c r="T585" s="169"/>
      <c r="U585" s="273"/>
      <c r="V585" s="274"/>
    </row>
    <row r="586" spans="1:22" s="127" customFormat="1" ht="23.45" hidden="1" customHeight="1" x14ac:dyDescent="0.25">
      <c r="A586" s="2">
        <v>195</v>
      </c>
      <c r="B586" s="14" t="s">
        <v>348</v>
      </c>
      <c r="C586" s="115">
        <v>1975</v>
      </c>
      <c r="D586" s="2">
        <v>0</v>
      </c>
      <c r="E586" s="2" t="s">
        <v>416</v>
      </c>
      <c r="F586" s="2">
        <v>5</v>
      </c>
      <c r="G586" s="2">
        <v>6</v>
      </c>
      <c r="H586" s="3">
        <v>5848.2</v>
      </c>
      <c r="I586" s="3">
        <v>4979</v>
      </c>
      <c r="J586" s="3">
        <v>4841.8</v>
      </c>
      <c r="K586" s="2">
        <v>234</v>
      </c>
      <c r="L586" s="3">
        <v>7355231</v>
      </c>
      <c r="M586" s="3">
        <v>0</v>
      </c>
      <c r="N586" s="3">
        <v>0</v>
      </c>
      <c r="O586" s="3">
        <v>0</v>
      </c>
      <c r="P586" s="3">
        <f t="shared" si="205"/>
        <v>7355231</v>
      </c>
      <c r="Q586" s="3">
        <f t="shared" ref="Q586:Q623" si="208">L586/I586</f>
        <v>1477.2506527415144</v>
      </c>
      <c r="R586" s="3">
        <v>15777.35</v>
      </c>
      <c r="S586" s="23">
        <v>42735</v>
      </c>
      <c r="T586" s="169"/>
    </row>
    <row r="587" spans="1:22" s="127" customFormat="1" ht="23.45" hidden="1" customHeight="1" x14ac:dyDescent="0.25">
      <c r="A587" s="2">
        <v>196</v>
      </c>
      <c r="B587" s="14" t="s">
        <v>349</v>
      </c>
      <c r="C587" s="115">
        <v>1974</v>
      </c>
      <c r="D587" s="2">
        <v>0</v>
      </c>
      <c r="E587" s="2" t="s">
        <v>416</v>
      </c>
      <c r="F587" s="2">
        <v>5</v>
      </c>
      <c r="G587" s="2">
        <v>6</v>
      </c>
      <c r="H587" s="3">
        <v>5780.1</v>
      </c>
      <c r="I587" s="3">
        <v>4988.8999999999996</v>
      </c>
      <c r="J587" s="3">
        <v>4851.6000000000004</v>
      </c>
      <c r="K587" s="2">
        <v>223</v>
      </c>
      <c r="L587" s="3">
        <v>19607315.82</v>
      </c>
      <c r="M587" s="3">
        <v>0</v>
      </c>
      <c r="N587" s="3">
        <v>0</v>
      </c>
      <c r="O587" s="3">
        <v>0</v>
      </c>
      <c r="P587" s="3">
        <f t="shared" si="205"/>
        <v>19607315.82</v>
      </c>
      <c r="Q587" s="3">
        <f t="shared" si="208"/>
        <v>3930.1881817635153</v>
      </c>
      <c r="R587" s="3">
        <v>15777.35</v>
      </c>
      <c r="S587" s="23">
        <v>42735</v>
      </c>
      <c r="T587" s="169"/>
    </row>
    <row r="588" spans="1:22" s="127" customFormat="1" ht="23.45" hidden="1" customHeight="1" x14ac:dyDescent="0.25">
      <c r="A588" s="2">
        <v>197</v>
      </c>
      <c r="B588" s="14" t="s">
        <v>351</v>
      </c>
      <c r="C588" s="115">
        <v>1973</v>
      </c>
      <c r="D588" s="2">
        <v>0</v>
      </c>
      <c r="E588" s="2" t="s">
        <v>416</v>
      </c>
      <c r="F588" s="2">
        <v>5</v>
      </c>
      <c r="G588" s="2">
        <v>4</v>
      </c>
      <c r="H588" s="3">
        <v>4130.8</v>
      </c>
      <c r="I588" s="3">
        <v>3587.3</v>
      </c>
      <c r="J588" s="3">
        <v>3421.9</v>
      </c>
      <c r="K588" s="2">
        <v>130</v>
      </c>
      <c r="L588" s="3">
        <v>15575407.859999999</v>
      </c>
      <c r="M588" s="3">
        <v>0</v>
      </c>
      <c r="N588" s="3">
        <v>0</v>
      </c>
      <c r="O588" s="3">
        <v>0</v>
      </c>
      <c r="P588" s="3">
        <f t="shared" si="205"/>
        <v>15575407.859999999</v>
      </c>
      <c r="Q588" s="3">
        <f t="shared" si="208"/>
        <v>4341.8191564686531</v>
      </c>
      <c r="R588" s="3">
        <v>15777.35</v>
      </c>
      <c r="S588" s="23">
        <v>42735</v>
      </c>
      <c r="T588" s="169"/>
    </row>
    <row r="589" spans="1:22" s="127" customFormat="1" ht="23.45" hidden="1" customHeight="1" x14ac:dyDescent="0.25">
      <c r="A589" s="2">
        <v>198</v>
      </c>
      <c r="B589" s="14" t="s">
        <v>835</v>
      </c>
      <c r="C589" s="115">
        <v>1996</v>
      </c>
      <c r="D589" s="2">
        <v>0</v>
      </c>
      <c r="E589" s="2" t="s">
        <v>416</v>
      </c>
      <c r="F589" s="2">
        <v>9</v>
      </c>
      <c r="G589" s="2">
        <v>8</v>
      </c>
      <c r="H589" s="3">
        <v>20682.5</v>
      </c>
      <c r="I589" s="3">
        <v>16956.3</v>
      </c>
      <c r="J589" s="3">
        <v>16806.400000000001</v>
      </c>
      <c r="K589" s="2">
        <v>810</v>
      </c>
      <c r="L589" s="3">
        <v>533959.43999999994</v>
      </c>
      <c r="M589" s="3">
        <v>0</v>
      </c>
      <c r="N589" s="3">
        <v>0</v>
      </c>
      <c r="O589" s="3">
        <v>0</v>
      </c>
      <c r="P589" s="3">
        <f t="shared" si="205"/>
        <v>533959.43999999994</v>
      </c>
      <c r="Q589" s="3">
        <f t="shared" si="208"/>
        <v>31.490327488897929</v>
      </c>
      <c r="R589" s="3">
        <v>18606.45</v>
      </c>
      <c r="S589" s="23">
        <v>42735</v>
      </c>
      <c r="T589" s="169"/>
    </row>
    <row r="590" spans="1:22" s="127" customFormat="1" ht="23.45" hidden="1" customHeight="1" x14ac:dyDescent="0.25">
      <c r="A590" s="2">
        <v>199</v>
      </c>
      <c r="B590" s="14" t="s">
        <v>352</v>
      </c>
      <c r="C590" s="115">
        <v>1974</v>
      </c>
      <c r="D590" s="2">
        <v>0</v>
      </c>
      <c r="E590" s="2" t="s">
        <v>416</v>
      </c>
      <c r="F590" s="2">
        <v>5</v>
      </c>
      <c r="G590" s="2">
        <v>6</v>
      </c>
      <c r="H590" s="3">
        <v>4536.2</v>
      </c>
      <c r="I590" s="3">
        <v>3889.3</v>
      </c>
      <c r="J590" s="3">
        <v>3741.6</v>
      </c>
      <c r="K590" s="2">
        <v>237</v>
      </c>
      <c r="L590" s="3">
        <v>14992480.210000001</v>
      </c>
      <c r="M590" s="3">
        <v>0</v>
      </c>
      <c r="N590" s="3">
        <v>0</v>
      </c>
      <c r="O590" s="3">
        <v>0</v>
      </c>
      <c r="P590" s="3">
        <f t="shared" si="205"/>
        <v>14992480.210000001</v>
      </c>
      <c r="Q590" s="3">
        <f t="shared" si="208"/>
        <v>3854.8016892499936</v>
      </c>
      <c r="R590" s="3">
        <v>15777.35</v>
      </c>
      <c r="S590" s="23">
        <v>42735</v>
      </c>
      <c r="T590" s="169"/>
    </row>
    <row r="591" spans="1:22" s="127" customFormat="1" ht="23.45" hidden="1" customHeight="1" x14ac:dyDescent="0.25">
      <c r="A591" s="2">
        <v>200</v>
      </c>
      <c r="B591" s="14" t="s">
        <v>353</v>
      </c>
      <c r="C591" s="115">
        <v>1973</v>
      </c>
      <c r="D591" s="2">
        <v>0</v>
      </c>
      <c r="E591" s="2" t="s">
        <v>416</v>
      </c>
      <c r="F591" s="2">
        <v>5</v>
      </c>
      <c r="G591" s="2">
        <v>6</v>
      </c>
      <c r="H591" s="3">
        <v>4286.8999999999996</v>
      </c>
      <c r="I591" s="3">
        <v>3778.9</v>
      </c>
      <c r="J591" s="3">
        <v>3479.9</v>
      </c>
      <c r="K591" s="2">
        <v>249</v>
      </c>
      <c r="L591" s="3">
        <v>14091350.789999999</v>
      </c>
      <c r="M591" s="3">
        <v>528425.66</v>
      </c>
      <c r="N591" s="3">
        <v>880709.44</v>
      </c>
      <c r="O591" s="3">
        <v>352283.77</v>
      </c>
      <c r="P591" s="3">
        <f t="shared" si="205"/>
        <v>12329931.92</v>
      </c>
      <c r="Q591" s="3">
        <f t="shared" si="208"/>
        <v>3728.9557252110399</v>
      </c>
      <c r="R591" s="3">
        <v>15777.35</v>
      </c>
      <c r="S591" s="23">
        <v>42735</v>
      </c>
      <c r="T591" s="169"/>
    </row>
    <row r="592" spans="1:22" s="127" customFormat="1" ht="23.45" hidden="1" customHeight="1" x14ac:dyDescent="0.25">
      <c r="A592" s="2">
        <v>201</v>
      </c>
      <c r="B592" s="14" t="s">
        <v>354</v>
      </c>
      <c r="C592" s="115">
        <v>1974</v>
      </c>
      <c r="D592" s="2">
        <v>0</v>
      </c>
      <c r="E592" s="2" t="s">
        <v>416</v>
      </c>
      <c r="F592" s="2">
        <v>5</v>
      </c>
      <c r="G592" s="2">
        <v>4</v>
      </c>
      <c r="H592" s="3">
        <v>3851.7</v>
      </c>
      <c r="I592" s="3">
        <v>3443.9</v>
      </c>
      <c r="J592" s="3">
        <v>3443.9</v>
      </c>
      <c r="K592" s="2">
        <v>144</v>
      </c>
      <c r="L592" s="3">
        <v>13396366.43</v>
      </c>
      <c r="M592" s="3">
        <v>502363.73</v>
      </c>
      <c r="N592" s="3">
        <v>837272.89</v>
      </c>
      <c r="O592" s="3">
        <v>334909.15999999997</v>
      </c>
      <c r="P592" s="3">
        <f t="shared" si="205"/>
        <v>11721820.65</v>
      </c>
      <c r="Q592" s="3">
        <f t="shared" si="208"/>
        <v>3889.8825256250179</v>
      </c>
      <c r="R592" s="3">
        <v>15777.35</v>
      </c>
      <c r="S592" s="23">
        <v>42735</v>
      </c>
      <c r="T592" s="169"/>
    </row>
    <row r="593" spans="1:20" s="127" customFormat="1" ht="23.45" hidden="1" customHeight="1" x14ac:dyDescent="0.25">
      <c r="A593" s="2">
        <v>202</v>
      </c>
      <c r="B593" s="14" t="s">
        <v>138</v>
      </c>
      <c r="C593" s="115">
        <v>1974</v>
      </c>
      <c r="D593" s="2">
        <v>0</v>
      </c>
      <c r="E593" s="2" t="s">
        <v>416</v>
      </c>
      <c r="F593" s="2">
        <v>5</v>
      </c>
      <c r="G593" s="2">
        <v>6</v>
      </c>
      <c r="H593" s="3">
        <v>5717</v>
      </c>
      <c r="I593" s="3">
        <v>5054.1000000000004</v>
      </c>
      <c r="J593" s="3">
        <v>4854.3</v>
      </c>
      <c r="K593" s="2">
        <v>211</v>
      </c>
      <c r="L593" s="3">
        <v>9671560.2599999998</v>
      </c>
      <c r="M593" s="3">
        <v>362683.51</v>
      </c>
      <c r="N593" s="3">
        <v>604472.51</v>
      </c>
      <c r="O593" s="3">
        <v>241789.01</v>
      </c>
      <c r="P593" s="3">
        <f t="shared" si="205"/>
        <v>8462615.2300000004</v>
      </c>
      <c r="Q593" s="3">
        <f t="shared" si="208"/>
        <v>1913.6068261411526</v>
      </c>
      <c r="R593" s="3">
        <v>15777.35</v>
      </c>
      <c r="S593" s="23">
        <v>42735</v>
      </c>
      <c r="T593" s="169"/>
    </row>
    <row r="594" spans="1:20" s="127" customFormat="1" ht="23.45" hidden="1" customHeight="1" x14ac:dyDescent="0.25">
      <c r="A594" s="2">
        <v>203</v>
      </c>
      <c r="B594" s="14" t="s">
        <v>355</v>
      </c>
      <c r="C594" s="115">
        <v>1974</v>
      </c>
      <c r="D594" s="2">
        <v>0</v>
      </c>
      <c r="E594" s="2" t="s">
        <v>416</v>
      </c>
      <c r="F594" s="2">
        <v>5</v>
      </c>
      <c r="G594" s="2">
        <v>6</v>
      </c>
      <c r="H594" s="3">
        <v>5706.7</v>
      </c>
      <c r="I594" s="3">
        <v>5078.1000000000004</v>
      </c>
      <c r="J594" s="3">
        <v>4805.3</v>
      </c>
      <c r="K594" s="2">
        <v>218</v>
      </c>
      <c r="L594" s="3">
        <v>18056414.260000002</v>
      </c>
      <c r="M594" s="3">
        <v>0</v>
      </c>
      <c r="N594" s="10">
        <v>0</v>
      </c>
      <c r="O594" s="10">
        <v>0</v>
      </c>
      <c r="P594" s="3">
        <f t="shared" si="205"/>
        <v>18056414.260000002</v>
      </c>
      <c r="Q594" s="3">
        <f t="shared" si="208"/>
        <v>3555.7421594690927</v>
      </c>
      <c r="R594" s="3">
        <v>15777.35</v>
      </c>
      <c r="S594" s="23">
        <v>42735</v>
      </c>
      <c r="T594" s="169"/>
    </row>
    <row r="595" spans="1:20" s="127" customFormat="1" ht="23.45" hidden="1" customHeight="1" x14ac:dyDescent="0.25">
      <c r="A595" s="2">
        <v>204</v>
      </c>
      <c r="B595" s="14" t="s">
        <v>126</v>
      </c>
      <c r="C595" s="115">
        <v>1988</v>
      </c>
      <c r="D595" s="2">
        <v>0</v>
      </c>
      <c r="E595" s="2" t="s">
        <v>127</v>
      </c>
      <c r="F595" s="2">
        <v>5</v>
      </c>
      <c r="G595" s="2">
        <v>4</v>
      </c>
      <c r="H595" s="2">
        <v>5970.3</v>
      </c>
      <c r="I595" s="2">
        <v>5335.2</v>
      </c>
      <c r="J595" s="2">
        <v>4343.83</v>
      </c>
      <c r="K595" s="2">
        <v>330</v>
      </c>
      <c r="L595" s="3">
        <v>9454610.9700000007</v>
      </c>
      <c r="M595" s="3">
        <v>0</v>
      </c>
      <c r="N595" s="10">
        <v>0</v>
      </c>
      <c r="O595" s="10">
        <v>0</v>
      </c>
      <c r="P595" s="3">
        <f t="shared" si="205"/>
        <v>9454610.9700000007</v>
      </c>
      <c r="Q595" s="3">
        <f t="shared" si="208"/>
        <v>1772.1193151147099</v>
      </c>
      <c r="R595" s="3">
        <v>24736.34</v>
      </c>
      <c r="S595" s="23">
        <v>42735</v>
      </c>
      <c r="T595" s="169"/>
    </row>
    <row r="596" spans="1:20" s="127" customFormat="1" ht="23.45" hidden="1" customHeight="1" x14ac:dyDescent="0.25">
      <c r="A596" s="2">
        <v>205</v>
      </c>
      <c r="B596" s="14" t="s">
        <v>128</v>
      </c>
      <c r="C596" s="115">
        <v>1985</v>
      </c>
      <c r="D596" s="2">
        <v>0</v>
      </c>
      <c r="E596" s="2" t="s">
        <v>127</v>
      </c>
      <c r="F596" s="2">
        <v>5</v>
      </c>
      <c r="G596" s="2">
        <v>4</v>
      </c>
      <c r="H596" s="2">
        <v>5931.6</v>
      </c>
      <c r="I596" s="2">
        <v>5250.2</v>
      </c>
      <c r="J596" s="2">
        <v>4354.58</v>
      </c>
      <c r="K596" s="2">
        <v>332</v>
      </c>
      <c r="L596" s="3">
        <v>10000472.390000001</v>
      </c>
      <c r="M596" s="3">
        <v>0</v>
      </c>
      <c r="N596" s="10">
        <v>0</v>
      </c>
      <c r="O596" s="10">
        <v>0</v>
      </c>
      <c r="P596" s="3">
        <f t="shared" si="205"/>
        <v>10000472.390000001</v>
      </c>
      <c r="Q596" s="3">
        <f t="shared" si="208"/>
        <v>1904.7793207877796</v>
      </c>
      <c r="R596" s="3">
        <v>24736.34</v>
      </c>
      <c r="S596" s="23">
        <v>42735</v>
      </c>
      <c r="T596" s="169"/>
    </row>
    <row r="597" spans="1:20" s="127" customFormat="1" ht="23.45" hidden="1" customHeight="1" x14ac:dyDescent="0.25">
      <c r="A597" s="2">
        <v>206</v>
      </c>
      <c r="B597" s="14" t="s">
        <v>129</v>
      </c>
      <c r="C597" s="115">
        <v>1991</v>
      </c>
      <c r="D597" s="2">
        <v>2001</v>
      </c>
      <c r="E597" s="2" t="s">
        <v>416</v>
      </c>
      <c r="F597" s="2">
        <v>5</v>
      </c>
      <c r="G597" s="2">
        <v>3</v>
      </c>
      <c r="H597" s="2">
        <v>4289.1000000000004</v>
      </c>
      <c r="I597" s="2">
        <v>3629.4</v>
      </c>
      <c r="J597" s="2">
        <v>3577.6</v>
      </c>
      <c r="K597" s="2">
        <v>220</v>
      </c>
      <c r="L597" s="3">
        <v>2356089.59</v>
      </c>
      <c r="M597" s="3">
        <v>0</v>
      </c>
      <c r="N597" s="10">
        <v>0</v>
      </c>
      <c r="O597" s="10">
        <v>0</v>
      </c>
      <c r="P597" s="3">
        <f t="shared" si="205"/>
        <v>2356089.59</v>
      </c>
      <c r="Q597" s="3">
        <f t="shared" si="208"/>
        <v>649.16779357469545</v>
      </c>
      <c r="R597" s="3">
        <v>15577.35</v>
      </c>
      <c r="S597" s="23">
        <v>42735</v>
      </c>
      <c r="T597" s="169"/>
    </row>
    <row r="598" spans="1:20" s="127" customFormat="1" ht="23.45" hidden="1" customHeight="1" x14ac:dyDescent="0.25">
      <c r="A598" s="2">
        <v>207</v>
      </c>
      <c r="B598" s="14" t="s">
        <v>130</v>
      </c>
      <c r="C598" s="115">
        <v>1989</v>
      </c>
      <c r="D598" s="2">
        <v>0</v>
      </c>
      <c r="E598" s="2" t="s">
        <v>416</v>
      </c>
      <c r="F598" s="2">
        <v>5</v>
      </c>
      <c r="G598" s="2">
        <v>6</v>
      </c>
      <c r="H598" s="2">
        <v>4957.8999999999996</v>
      </c>
      <c r="I598" s="2">
        <v>4430.5</v>
      </c>
      <c r="J598" s="2">
        <v>4005.8</v>
      </c>
      <c r="K598" s="2">
        <v>280</v>
      </c>
      <c r="L598" s="3">
        <v>4592421.76</v>
      </c>
      <c r="M598" s="3">
        <v>0</v>
      </c>
      <c r="N598" s="10">
        <v>0</v>
      </c>
      <c r="O598" s="10">
        <v>0</v>
      </c>
      <c r="P598" s="3">
        <f t="shared" si="205"/>
        <v>4592421.76</v>
      </c>
      <c r="Q598" s="3">
        <f t="shared" si="208"/>
        <v>1036.5470624083059</v>
      </c>
      <c r="R598" s="3">
        <v>15577.35</v>
      </c>
      <c r="S598" s="23">
        <v>42735</v>
      </c>
      <c r="T598" s="169"/>
    </row>
    <row r="599" spans="1:20" s="127" customFormat="1" ht="23.45" hidden="1" customHeight="1" x14ac:dyDescent="0.25">
      <c r="A599" s="2">
        <v>208</v>
      </c>
      <c r="B599" s="14" t="s">
        <v>131</v>
      </c>
      <c r="C599" s="115">
        <v>1990</v>
      </c>
      <c r="D599" s="2">
        <v>0</v>
      </c>
      <c r="E599" s="2" t="s">
        <v>416</v>
      </c>
      <c r="F599" s="2">
        <v>5</v>
      </c>
      <c r="G599" s="2">
        <v>14</v>
      </c>
      <c r="H599" s="3">
        <v>13553.9</v>
      </c>
      <c r="I599" s="3">
        <v>11964.8</v>
      </c>
      <c r="J599" s="3">
        <v>11115.8</v>
      </c>
      <c r="K599" s="2">
        <v>673</v>
      </c>
      <c r="L599" s="3">
        <v>18845554.41</v>
      </c>
      <c r="M599" s="3">
        <v>0</v>
      </c>
      <c r="N599" s="10">
        <v>0</v>
      </c>
      <c r="O599" s="10">
        <v>0</v>
      </c>
      <c r="P599" s="3">
        <f t="shared" si="205"/>
        <v>18845554.41</v>
      </c>
      <c r="Q599" s="3">
        <f t="shared" si="208"/>
        <v>1575.0831112931266</v>
      </c>
      <c r="R599" s="3">
        <v>15777.35</v>
      </c>
      <c r="S599" s="23">
        <v>42735</v>
      </c>
      <c r="T599" s="169"/>
    </row>
    <row r="600" spans="1:20" s="127" customFormat="1" ht="23.45" hidden="1" customHeight="1" x14ac:dyDescent="0.25">
      <c r="A600" s="2">
        <v>209</v>
      </c>
      <c r="B600" s="14" t="s">
        <v>132</v>
      </c>
      <c r="C600" s="115">
        <v>1994</v>
      </c>
      <c r="D600" s="2">
        <v>0</v>
      </c>
      <c r="E600" s="2" t="s">
        <v>416</v>
      </c>
      <c r="F600" s="2">
        <v>9</v>
      </c>
      <c r="G600" s="2">
        <v>5</v>
      </c>
      <c r="H600" s="2">
        <v>12097.4</v>
      </c>
      <c r="I600" s="2">
        <v>10305</v>
      </c>
      <c r="J600" s="2">
        <v>9826</v>
      </c>
      <c r="K600" s="2">
        <v>328</v>
      </c>
      <c r="L600" s="3">
        <v>1880704.98</v>
      </c>
      <c r="M600" s="3">
        <v>0</v>
      </c>
      <c r="N600" s="10">
        <v>0</v>
      </c>
      <c r="O600" s="10">
        <v>0</v>
      </c>
      <c r="P600" s="3">
        <f t="shared" si="205"/>
        <v>1880704.98</v>
      </c>
      <c r="Q600" s="3">
        <f t="shared" si="208"/>
        <v>182.50412227074236</v>
      </c>
      <c r="R600" s="3">
        <v>18606.45</v>
      </c>
      <c r="S600" s="23">
        <v>42368</v>
      </c>
      <c r="T600" s="182"/>
    </row>
    <row r="601" spans="1:20" s="127" customFormat="1" ht="23.45" hidden="1" customHeight="1" x14ac:dyDescent="0.25">
      <c r="A601" s="2">
        <v>210</v>
      </c>
      <c r="B601" s="14" t="s">
        <v>715</v>
      </c>
      <c r="C601" s="115">
        <v>1984</v>
      </c>
      <c r="D601" s="2">
        <v>0</v>
      </c>
      <c r="E601" s="2" t="s">
        <v>416</v>
      </c>
      <c r="F601" s="2">
        <v>5</v>
      </c>
      <c r="G601" s="2">
        <v>6</v>
      </c>
      <c r="H601" s="3">
        <v>6924.6</v>
      </c>
      <c r="I601" s="3">
        <v>5934.5</v>
      </c>
      <c r="J601" s="3">
        <v>4322.3</v>
      </c>
      <c r="K601" s="2">
        <v>205</v>
      </c>
      <c r="L601" s="3">
        <v>5284872.9400000004</v>
      </c>
      <c r="M601" s="3">
        <v>0</v>
      </c>
      <c r="N601" s="10">
        <v>0</v>
      </c>
      <c r="O601" s="10">
        <v>0</v>
      </c>
      <c r="P601" s="3">
        <f t="shared" si="205"/>
        <v>5284872.9400000004</v>
      </c>
      <c r="Q601" s="3">
        <f t="shared" si="208"/>
        <v>890.53381750779351</v>
      </c>
      <c r="R601" s="3">
        <v>15777.35</v>
      </c>
      <c r="S601" s="23">
        <v>42735</v>
      </c>
      <c r="T601" s="169"/>
    </row>
    <row r="602" spans="1:20" s="127" customFormat="1" ht="23.45" hidden="1" customHeight="1" x14ac:dyDescent="0.25">
      <c r="A602" s="2">
        <v>211</v>
      </c>
      <c r="B602" s="14" t="s">
        <v>716</v>
      </c>
      <c r="C602" s="115">
        <v>1983</v>
      </c>
      <c r="D602" s="2">
        <v>0</v>
      </c>
      <c r="E602" s="2" t="s">
        <v>416</v>
      </c>
      <c r="F602" s="2">
        <v>5</v>
      </c>
      <c r="G602" s="2">
        <v>6</v>
      </c>
      <c r="H602" s="3">
        <v>5804.2</v>
      </c>
      <c r="I602" s="3">
        <v>5035.8999999999996</v>
      </c>
      <c r="J602" s="3">
        <v>4707.5</v>
      </c>
      <c r="K602" s="2">
        <v>222</v>
      </c>
      <c r="L602" s="3">
        <v>5248544.28</v>
      </c>
      <c r="M602" s="3">
        <v>0</v>
      </c>
      <c r="N602" s="10">
        <v>0</v>
      </c>
      <c r="O602" s="10">
        <v>0</v>
      </c>
      <c r="P602" s="3">
        <f t="shared" si="205"/>
        <v>5248544.28</v>
      </c>
      <c r="Q602" s="3">
        <f t="shared" si="208"/>
        <v>1042.2256756488414</v>
      </c>
      <c r="R602" s="3">
        <v>15777.35</v>
      </c>
      <c r="S602" s="23">
        <v>42735</v>
      </c>
      <c r="T602" s="169"/>
    </row>
    <row r="603" spans="1:20" s="127" customFormat="1" ht="23.45" hidden="1" customHeight="1" x14ac:dyDescent="0.25">
      <c r="A603" s="2">
        <v>212</v>
      </c>
      <c r="B603" s="14" t="s">
        <v>725</v>
      </c>
      <c r="C603" s="115">
        <v>1977</v>
      </c>
      <c r="D603" s="2">
        <v>0</v>
      </c>
      <c r="E603" s="2" t="s">
        <v>127</v>
      </c>
      <c r="F603" s="2">
        <v>5</v>
      </c>
      <c r="G603" s="2">
        <v>1</v>
      </c>
      <c r="H603" s="3">
        <v>2512</v>
      </c>
      <c r="I603" s="3">
        <v>2512</v>
      </c>
      <c r="J603" s="3">
        <v>1500</v>
      </c>
      <c r="K603" s="2">
        <v>320</v>
      </c>
      <c r="L603" s="3">
        <v>5558933.1299999999</v>
      </c>
      <c r="M603" s="3">
        <v>0</v>
      </c>
      <c r="N603" s="3">
        <v>0</v>
      </c>
      <c r="O603" s="3">
        <v>0</v>
      </c>
      <c r="P603" s="3">
        <f t="shared" si="205"/>
        <v>5558933.1299999999</v>
      </c>
      <c r="Q603" s="3">
        <f t="shared" si="208"/>
        <v>2212.9510867834392</v>
      </c>
      <c r="R603" s="3">
        <v>15777.35</v>
      </c>
      <c r="S603" s="23">
        <v>42735</v>
      </c>
      <c r="T603" s="169"/>
    </row>
    <row r="604" spans="1:20" s="127" customFormat="1" ht="23.45" hidden="1" customHeight="1" x14ac:dyDescent="0.25">
      <c r="A604" s="2">
        <v>213</v>
      </c>
      <c r="B604" s="14" t="s">
        <v>535</v>
      </c>
      <c r="C604" s="115">
        <v>1976</v>
      </c>
      <c r="D604" s="2">
        <v>0</v>
      </c>
      <c r="E604" s="2" t="s">
        <v>127</v>
      </c>
      <c r="F604" s="2">
        <v>5</v>
      </c>
      <c r="G604" s="2">
        <v>6</v>
      </c>
      <c r="H604" s="3">
        <v>5080.2</v>
      </c>
      <c r="I604" s="3">
        <v>4540.2</v>
      </c>
      <c r="J604" s="3">
        <v>3576.5</v>
      </c>
      <c r="K604" s="2">
        <v>205</v>
      </c>
      <c r="L604" s="3">
        <v>9970658.5999999996</v>
      </c>
      <c r="M604" s="3">
        <v>0</v>
      </c>
      <c r="N604" s="3">
        <v>0</v>
      </c>
      <c r="O604" s="3">
        <v>0</v>
      </c>
      <c r="P604" s="3">
        <f t="shared" si="205"/>
        <v>9970658.5999999996</v>
      </c>
      <c r="Q604" s="3">
        <f t="shared" si="208"/>
        <v>2196.0835646006785</v>
      </c>
      <c r="R604" s="3">
        <v>24736.34</v>
      </c>
      <c r="S604" s="23">
        <v>42735</v>
      </c>
      <c r="T604" s="169"/>
    </row>
    <row r="605" spans="1:20" s="127" customFormat="1" ht="23.45" hidden="1" customHeight="1" x14ac:dyDescent="0.25">
      <c r="A605" s="2">
        <v>214</v>
      </c>
      <c r="B605" s="14" t="s">
        <v>362</v>
      </c>
      <c r="C605" s="115">
        <v>1973</v>
      </c>
      <c r="D605" s="2">
        <v>0</v>
      </c>
      <c r="E605" s="2" t="s">
        <v>416</v>
      </c>
      <c r="F605" s="2">
        <v>5</v>
      </c>
      <c r="G605" s="2">
        <v>6</v>
      </c>
      <c r="H605" s="3">
        <v>4276.5</v>
      </c>
      <c r="I605" s="3">
        <v>3772.7</v>
      </c>
      <c r="J605" s="3">
        <v>3502.7</v>
      </c>
      <c r="K605" s="2">
        <v>238</v>
      </c>
      <c r="L605" s="3">
        <v>10159303.98</v>
      </c>
      <c r="M605" s="3">
        <v>380973.89</v>
      </c>
      <c r="N605" s="3">
        <v>634956.5</v>
      </c>
      <c r="O605" s="3">
        <v>253982.6</v>
      </c>
      <c r="P605" s="3">
        <f t="shared" si="205"/>
        <v>8889390.9900000002</v>
      </c>
      <c r="Q605" s="3">
        <f t="shared" si="208"/>
        <v>2692.8470273279086</v>
      </c>
      <c r="R605" s="3">
        <v>15777.35</v>
      </c>
      <c r="S605" s="23">
        <v>42735</v>
      </c>
      <c r="T605" s="169"/>
    </row>
    <row r="606" spans="1:20" s="127" customFormat="1" ht="23.45" hidden="1" customHeight="1" x14ac:dyDescent="0.25">
      <c r="A606" s="2">
        <v>215</v>
      </c>
      <c r="B606" s="9" t="s">
        <v>726</v>
      </c>
      <c r="C606" s="115">
        <v>1981</v>
      </c>
      <c r="D606" s="2">
        <v>0</v>
      </c>
      <c r="E606" s="2" t="s">
        <v>416</v>
      </c>
      <c r="F606" s="2">
        <v>5</v>
      </c>
      <c r="G606" s="2">
        <v>4</v>
      </c>
      <c r="H606" s="3">
        <v>3096.1</v>
      </c>
      <c r="I606" s="3">
        <v>2730.8</v>
      </c>
      <c r="J606" s="3">
        <v>2563.1</v>
      </c>
      <c r="K606" s="2">
        <v>154</v>
      </c>
      <c r="L606" s="3">
        <v>3617003</v>
      </c>
      <c r="M606" s="3">
        <v>0</v>
      </c>
      <c r="N606" s="3">
        <v>0</v>
      </c>
      <c r="O606" s="3">
        <v>0</v>
      </c>
      <c r="P606" s="3">
        <f t="shared" si="205"/>
        <v>3617003</v>
      </c>
      <c r="Q606" s="3">
        <f t="shared" si="208"/>
        <v>1324.5213856745274</v>
      </c>
      <c r="R606" s="3">
        <v>15777.35</v>
      </c>
      <c r="S606" s="23">
        <v>42735</v>
      </c>
      <c r="T606" s="169"/>
    </row>
    <row r="607" spans="1:20" s="127" customFormat="1" ht="23.45" hidden="1" customHeight="1" x14ac:dyDescent="0.25">
      <c r="A607" s="2">
        <v>216</v>
      </c>
      <c r="B607" s="9" t="s">
        <v>832</v>
      </c>
      <c r="C607" s="115">
        <v>1998</v>
      </c>
      <c r="D607" s="2">
        <v>0</v>
      </c>
      <c r="E607" s="2" t="s">
        <v>416</v>
      </c>
      <c r="F607" s="2">
        <v>9</v>
      </c>
      <c r="G607" s="2">
        <v>4</v>
      </c>
      <c r="H607" s="3">
        <v>10480.299999999999</v>
      </c>
      <c r="I607" s="3">
        <v>8956.6</v>
      </c>
      <c r="J607" s="3">
        <v>8917.7999999999993</v>
      </c>
      <c r="K607" s="2">
        <v>497</v>
      </c>
      <c r="L607" s="3">
        <v>2582873.6800000002</v>
      </c>
      <c r="M607" s="3">
        <v>0</v>
      </c>
      <c r="N607" s="3">
        <v>0</v>
      </c>
      <c r="O607" s="3">
        <v>0</v>
      </c>
      <c r="P607" s="3">
        <f t="shared" si="205"/>
        <v>2582873.6800000002</v>
      </c>
      <c r="Q607" s="3">
        <f t="shared" si="208"/>
        <v>288.37658039881205</v>
      </c>
      <c r="R607" s="3">
        <v>15777.35</v>
      </c>
      <c r="S607" s="23">
        <v>42735</v>
      </c>
      <c r="T607" s="169"/>
    </row>
    <row r="608" spans="1:20" s="127" customFormat="1" ht="23.45" hidden="1" customHeight="1" x14ac:dyDescent="0.25">
      <c r="A608" s="2">
        <v>217</v>
      </c>
      <c r="B608" s="14" t="s">
        <v>363</v>
      </c>
      <c r="C608" s="115">
        <v>1975</v>
      </c>
      <c r="D608" s="2">
        <v>0</v>
      </c>
      <c r="E608" s="2" t="s">
        <v>416</v>
      </c>
      <c r="F608" s="2">
        <v>5</v>
      </c>
      <c r="G608" s="2">
        <v>12</v>
      </c>
      <c r="H608" s="3">
        <v>8446.9</v>
      </c>
      <c r="I608" s="3">
        <v>8127.3</v>
      </c>
      <c r="J608" s="3">
        <v>8065.8</v>
      </c>
      <c r="K608" s="2">
        <v>503</v>
      </c>
      <c r="L608" s="3">
        <v>39867430.210000001</v>
      </c>
      <c r="M608" s="3">
        <v>0</v>
      </c>
      <c r="N608" s="3">
        <v>0</v>
      </c>
      <c r="O608" s="3">
        <v>0</v>
      </c>
      <c r="P608" s="3">
        <f t="shared" si="205"/>
        <v>39867430.210000001</v>
      </c>
      <c r="Q608" s="3">
        <f t="shared" si="208"/>
        <v>4905.3720436061176</v>
      </c>
      <c r="R608" s="3">
        <v>15777.35</v>
      </c>
      <c r="S608" s="23">
        <v>42735</v>
      </c>
      <c r="T608" s="169"/>
    </row>
    <row r="609" spans="1:20" s="127" customFormat="1" ht="23.45" hidden="1" customHeight="1" x14ac:dyDescent="0.25">
      <c r="A609" s="2">
        <v>218</v>
      </c>
      <c r="B609" s="14" t="s">
        <v>364</v>
      </c>
      <c r="C609" s="115">
        <v>1974</v>
      </c>
      <c r="D609" s="2">
        <v>0</v>
      </c>
      <c r="E609" s="2" t="s">
        <v>416</v>
      </c>
      <c r="F609" s="2">
        <v>5</v>
      </c>
      <c r="G609" s="2">
        <v>12</v>
      </c>
      <c r="H609" s="3">
        <v>8236.5</v>
      </c>
      <c r="I609" s="3">
        <v>7995.7</v>
      </c>
      <c r="J609" s="3">
        <v>7772.1</v>
      </c>
      <c r="K609" s="2">
        <v>421</v>
      </c>
      <c r="L609" s="3">
        <v>34606056.93</v>
      </c>
      <c r="M609" s="3">
        <v>0</v>
      </c>
      <c r="N609" s="3">
        <v>0</v>
      </c>
      <c r="O609" s="10">
        <v>0</v>
      </c>
      <c r="P609" s="3">
        <f t="shared" si="205"/>
        <v>34606056.93</v>
      </c>
      <c r="Q609" s="3">
        <f t="shared" si="208"/>
        <v>4328.0834611103464</v>
      </c>
      <c r="R609" s="3">
        <v>15777.35</v>
      </c>
      <c r="S609" s="23">
        <v>42735</v>
      </c>
      <c r="T609" s="169"/>
    </row>
    <row r="610" spans="1:20" s="127" customFormat="1" ht="23.45" hidden="1" customHeight="1" x14ac:dyDescent="0.25">
      <c r="A610" s="2">
        <v>219</v>
      </c>
      <c r="B610" s="14" t="s">
        <v>365</v>
      </c>
      <c r="C610" s="115">
        <v>1971</v>
      </c>
      <c r="D610" s="2">
        <v>0</v>
      </c>
      <c r="E610" s="2" t="s">
        <v>416</v>
      </c>
      <c r="F610" s="2">
        <v>5</v>
      </c>
      <c r="G610" s="2">
        <v>8</v>
      </c>
      <c r="H610" s="3">
        <v>5612.2</v>
      </c>
      <c r="I610" s="3">
        <v>5350.9</v>
      </c>
      <c r="J610" s="3">
        <v>5173.5</v>
      </c>
      <c r="K610" s="2">
        <v>288</v>
      </c>
      <c r="L610" s="10">
        <v>5640658.1299999999</v>
      </c>
      <c r="M610" s="3">
        <v>0</v>
      </c>
      <c r="N610" s="3">
        <v>0</v>
      </c>
      <c r="O610" s="3">
        <v>0</v>
      </c>
      <c r="P610" s="3">
        <f t="shared" si="205"/>
        <v>5640658.1299999999</v>
      </c>
      <c r="Q610" s="3">
        <f t="shared" si="208"/>
        <v>1054.1512885682782</v>
      </c>
      <c r="R610" s="3">
        <v>15777.35</v>
      </c>
      <c r="S610" s="23">
        <v>42735</v>
      </c>
      <c r="T610" s="182"/>
    </row>
    <row r="611" spans="1:20" s="127" customFormat="1" ht="23.45" hidden="1" customHeight="1" x14ac:dyDescent="0.25">
      <c r="A611" s="2">
        <v>220</v>
      </c>
      <c r="B611" s="14" t="s">
        <v>366</v>
      </c>
      <c r="C611" s="115">
        <v>1972</v>
      </c>
      <c r="D611" s="2">
        <v>0</v>
      </c>
      <c r="E611" s="2" t="s">
        <v>416</v>
      </c>
      <c r="F611" s="2">
        <v>5</v>
      </c>
      <c r="G611" s="2">
        <v>12</v>
      </c>
      <c r="H611" s="3">
        <v>8906.7000000000007</v>
      </c>
      <c r="I611" s="3">
        <v>8057</v>
      </c>
      <c r="J611" s="3">
        <v>7649.4</v>
      </c>
      <c r="K611" s="2">
        <v>464</v>
      </c>
      <c r="L611" s="10">
        <v>9779830.7899999991</v>
      </c>
      <c r="M611" s="3">
        <v>0</v>
      </c>
      <c r="N611" s="3">
        <v>0</v>
      </c>
      <c r="O611" s="3">
        <v>0</v>
      </c>
      <c r="P611" s="3">
        <f t="shared" si="205"/>
        <v>9779830.7899999991</v>
      </c>
      <c r="Q611" s="3">
        <f t="shared" si="208"/>
        <v>1213.8303078068759</v>
      </c>
      <c r="R611" s="3">
        <v>15777.35</v>
      </c>
      <c r="S611" s="23">
        <v>42735</v>
      </c>
      <c r="T611" s="182"/>
    </row>
    <row r="612" spans="1:20" s="127" customFormat="1" ht="23.45" hidden="1" customHeight="1" x14ac:dyDescent="0.25">
      <c r="A612" s="2">
        <v>221</v>
      </c>
      <c r="B612" s="14" t="s">
        <v>368</v>
      </c>
      <c r="C612" s="115">
        <v>1973</v>
      </c>
      <c r="D612" s="2">
        <v>0</v>
      </c>
      <c r="E612" s="2" t="s">
        <v>416</v>
      </c>
      <c r="F612" s="2">
        <v>2</v>
      </c>
      <c r="G612" s="2">
        <v>3</v>
      </c>
      <c r="H612" s="3">
        <v>934.6</v>
      </c>
      <c r="I612" s="3">
        <v>810.3</v>
      </c>
      <c r="J612" s="3">
        <v>765.8</v>
      </c>
      <c r="K612" s="2">
        <v>54</v>
      </c>
      <c r="L612" s="3">
        <v>2886708.13</v>
      </c>
      <c r="M612" s="3">
        <v>108251.56</v>
      </c>
      <c r="N612" s="3">
        <v>180419.26</v>
      </c>
      <c r="O612" s="3">
        <v>72167.710000000006</v>
      </c>
      <c r="P612" s="3">
        <f t="shared" si="205"/>
        <v>2525869.6</v>
      </c>
      <c r="Q612" s="3">
        <f t="shared" si="208"/>
        <v>3562.5177465136371</v>
      </c>
      <c r="R612" s="3">
        <v>15777.35</v>
      </c>
      <c r="S612" s="23">
        <v>42735</v>
      </c>
      <c r="T612" s="169"/>
    </row>
    <row r="613" spans="1:20" s="127" customFormat="1" ht="23.45" hidden="1" customHeight="1" x14ac:dyDescent="0.25">
      <c r="A613" s="2">
        <v>222</v>
      </c>
      <c r="B613" s="14" t="s">
        <v>144</v>
      </c>
      <c r="C613" s="115">
        <v>1974</v>
      </c>
      <c r="D613" s="2">
        <v>0</v>
      </c>
      <c r="E613" s="2" t="s">
        <v>416</v>
      </c>
      <c r="F613" s="2">
        <v>5</v>
      </c>
      <c r="G613" s="2">
        <v>6</v>
      </c>
      <c r="H613" s="3">
        <v>4636.5</v>
      </c>
      <c r="I613" s="3">
        <v>4117.63</v>
      </c>
      <c r="J613" s="3">
        <v>4017.53</v>
      </c>
      <c r="K613" s="2">
        <v>226</v>
      </c>
      <c r="L613" s="3">
        <v>9711880.6999999993</v>
      </c>
      <c r="M613" s="3">
        <v>0</v>
      </c>
      <c r="N613" s="10">
        <v>0</v>
      </c>
      <c r="O613" s="10">
        <v>0</v>
      </c>
      <c r="P613" s="3">
        <f t="shared" si="205"/>
        <v>9711880.6999999993</v>
      </c>
      <c r="Q613" s="3">
        <f t="shared" si="208"/>
        <v>2358.6093699531039</v>
      </c>
      <c r="R613" s="3">
        <v>15777.35</v>
      </c>
      <c r="S613" s="23">
        <v>42735</v>
      </c>
      <c r="T613" s="169"/>
    </row>
    <row r="614" spans="1:20" s="127" customFormat="1" ht="23.45" hidden="1" customHeight="1" x14ac:dyDescent="0.25">
      <c r="A614" s="2">
        <v>223</v>
      </c>
      <c r="B614" s="14" t="s">
        <v>369</v>
      </c>
      <c r="C614" s="115">
        <v>1973</v>
      </c>
      <c r="D614" s="2">
        <v>0</v>
      </c>
      <c r="E614" s="2" t="s">
        <v>416</v>
      </c>
      <c r="F614" s="2">
        <v>5</v>
      </c>
      <c r="G614" s="2">
        <v>8</v>
      </c>
      <c r="H614" s="3">
        <v>6166.1</v>
      </c>
      <c r="I614" s="3">
        <v>5428.4</v>
      </c>
      <c r="J614" s="3">
        <v>5316</v>
      </c>
      <c r="K614" s="2">
        <v>278</v>
      </c>
      <c r="L614" s="3">
        <v>16066782.83</v>
      </c>
      <c r="M614" s="3">
        <v>602504.36</v>
      </c>
      <c r="N614" s="3">
        <v>1004173.94</v>
      </c>
      <c r="O614" s="10">
        <v>401669.57</v>
      </c>
      <c r="P614" s="3">
        <f t="shared" si="205"/>
        <v>14058434.960000001</v>
      </c>
      <c r="Q614" s="3">
        <f t="shared" si="208"/>
        <v>2959.7639875469754</v>
      </c>
      <c r="R614" s="3">
        <v>15777.35</v>
      </c>
      <c r="S614" s="23">
        <v>42735</v>
      </c>
      <c r="T614" s="169"/>
    </row>
    <row r="615" spans="1:20" s="127" customFormat="1" ht="23.45" hidden="1" customHeight="1" x14ac:dyDescent="0.25">
      <c r="A615" s="2">
        <v>224</v>
      </c>
      <c r="B615" s="14" t="s">
        <v>145</v>
      </c>
      <c r="C615" s="115">
        <v>1971</v>
      </c>
      <c r="D615" s="2">
        <v>0</v>
      </c>
      <c r="E615" s="2" t="s">
        <v>416</v>
      </c>
      <c r="F615" s="2">
        <v>5</v>
      </c>
      <c r="G615" s="2">
        <v>8</v>
      </c>
      <c r="H615" s="3">
        <v>6125</v>
      </c>
      <c r="I615" s="3">
        <v>5391.6</v>
      </c>
      <c r="J615" s="3">
        <v>5151.8999999999996</v>
      </c>
      <c r="K615" s="2">
        <v>305</v>
      </c>
      <c r="L615" s="3">
        <v>11633722.84</v>
      </c>
      <c r="M615" s="3">
        <v>436264.61</v>
      </c>
      <c r="N615" s="3">
        <v>727107.68</v>
      </c>
      <c r="O615" s="10">
        <v>290843.07</v>
      </c>
      <c r="P615" s="3">
        <f t="shared" si="205"/>
        <v>10179507.48</v>
      </c>
      <c r="Q615" s="3">
        <f t="shared" si="208"/>
        <v>2157.749617924178</v>
      </c>
      <c r="R615" s="3">
        <v>15777.35</v>
      </c>
      <c r="S615" s="23">
        <v>42735</v>
      </c>
      <c r="T615" s="169"/>
    </row>
    <row r="616" spans="1:20" s="127" customFormat="1" ht="23.45" hidden="1" customHeight="1" x14ac:dyDescent="0.25">
      <c r="A616" s="2">
        <v>225</v>
      </c>
      <c r="B616" s="14" t="s">
        <v>147</v>
      </c>
      <c r="C616" s="115">
        <v>1970</v>
      </c>
      <c r="D616" s="2">
        <v>0</v>
      </c>
      <c r="E616" s="2" t="s">
        <v>416</v>
      </c>
      <c r="F616" s="2">
        <v>5</v>
      </c>
      <c r="G616" s="2">
        <v>6</v>
      </c>
      <c r="H616" s="2">
        <v>4646.3999999999996</v>
      </c>
      <c r="I616" s="2">
        <v>4097.7</v>
      </c>
      <c r="J616" s="2">
        <v>4008.9</v>
      </c>
      <c r="K616" s="2">
        <v>246</v>
      </c>
      <c r="L616" s="3">
        <v>4489356.0199999996</v>
      </c>
      <c r="M616" s="3">
        <v>0</v>
      </c>
      <c r="N616" s="3">
        <v>0</v>
      </c>
      <c r="O616" s="10">
        <v>0</v>
      </c>
      <c r="P616" s="3">
        <f t="shared" si="205"/>
        <v>4489356.0199999996</v>
      </c>
      <c r="Q616" s="3">
        <f t="shared" si="208"/>
        <v>1095.5794762915782</v>
      </c>
      <c r="R616" s="3">
        <v>15777.35</v>
      </c>
      <c r="S616" s="23">
        <v>42735</v>
      </c>
      <c r="T616" s="169"/>
    </row>
    <row r="617" spans="1:20" s="127" customFormat="1" ht="23.45" hidden="1" customHeight="1" x14ac:dyDescent="0.25">
      <c r="A617" s="2">
        <v>226</v>
      </c>
      <c r="B617" s="14" t="s">
        <v>148</v>
      </c>
      <c r="C617" s="115">
        <v>1970</v>
      </c>
      <c r="D617" s="2">
        <v>0</v>
      </c>
      <c r="E617" s="2" t="s">
        <v>416</v>
      </c>
      <c r="F617" s="2">
        <v>5</v>
      </c>
      <c r="G617" s="2">
        <v>6</v>
      </c>
      <c r="H617" s="3">
        <v>4551</v>
      </c>
      <c r="I617" s="3">
        <v>4135.8</v>
      </c>
      <c r="J617" s="3">
        <v>3937.8</v>
      </c>
      <c r="K617" s="2">
        <v>257</v>
      </c>
      <c r="L617" s="3">
        <v>4830608.4000000004</v>
      </c>
      <c r="M617" s="3">
        <v>0</v>
      </c>
      <c r="N617" s="3">
        <v>0</v>
      </c>
      <c r="O617" s="10">
        <v>0</v>
      </c>
      <c r="P617" s="3">
        <f t="shared" si="205"/>
        <v>4830608.4000000004</v>
      </c>
      <c r="Q617" s="3">
        <f t="shared" si="208"/>
        <v>1167.9985492528654</v>
      </c>
      <c r="R617" s="3">
        <v>15777.35</v>
      </c>
      <c r="S617" s="23">
        <v>42735</v>
      </c>
      <c r="T617" s="169"/>
    </row>
    <row r="618" spans="1:20" s="127" customFormat="1" ht="23.45" hidden="1" customHeight="1" x14ac:dyDescent="0.25">
      <c r="A618" s="2">
        <v>227</v>
      </c>
      <c r="B618" s="14" t="s">
        <v>371</v>
      </c>
      <c r="C618" s="115">
        <v>1974</v>
      </c>
      <c r="D618" s="2">
        <v>0</v>
      </c>
      <c r="E618" s="2" t="s">
        <v>416</v>
      </c>
      <c r="F618" s="2">
        <v>5</v>
      </c>
      <c r="G618" s="2">
        <v>6</v>
      </c>
      <c r="H618" s="3">
        <v>4043</v>
      </c>
      <c r="I618" s="3">
        <v>4043</v>
      </c>
      <c r="J618" s="3">
        <v>3866.2</v>
      </c>
      <c r="K618" s="2">
        <v>248</v>
      </c>
      <c r="L618" s="3">
        <v>14491770.6</v>
      </c>
      <c r="M618" s="3">
        <v>0</v>
      </c>
      <c r="N618" s="10">
        <v>0</v>
      </c>
      <c r="O618" s="10">
        <v>0</v>
      </c>
      <c r="P618" s="3">
        <f t="shared" si="205"/>
        <v>14491770.6</v>
      </c>
      <c r="Q618" s="3">
        <f t="shared" si="208"/>
        <v>3584.4102399208509</v>
      </c>
      <c r="R618" s="3">
        <v>15577.35</v>
      </c>
      <c r="S618" s="23">
        <v>42735</v>
      </c>
      <c r="T618" s="169"/>
    </row>
    <row r="619" spans="1:20" s="127" customFormat="1" ht="23.45" hidden="1" customHeight="1" x14ac:dyDescent="0.25">
      <c r="A619" s="2">
        <v>228</v>
      </c>
      <c r="B619" s="14" t="s">
        <v>376</v>
      </c>
      <c r="C619" s="115">
        <v>1975</v>
      </c>
      <c r="D619" s="2">
        <v>0</v>
      </c>
      <c r="E619" s="2" t="s">
        <v>416</v>
      </c>
      <c r="F619" s="2">
        <v>5</v>
      </c>
      <c r="G619" s="2">
        <v>6</v>
      </c>
      <c r="H619" s="3">
        <v>6235.2</v>
      </c>
      <c r="I619" s="3">
        <v>4339.8</v>
      </c>
      <c r="J619" s="3">
        <v>3724.8</v>
      </c>
      <c r="K619" s="2">
        <v>239</v>
      </c>
      <c r="L619" s="3">
        <v>4850593.18</v>
      </c>
      <c r="M619" s="3">
        <v>0</v>
      </c>
      <c r="N619" s="10">
        <v>0</v>
      </c>
      <c r="O619" s="10">
        <v>0</v>
      </c>
      <c r="P619" s="3">
        <f t="shared" si="205"/>
        <v>4850593.18</v>
      </c>
      <c r="Q619" s="3">
        <f t="shared" si="208"/>
        <v>1117.6997050555324</v>
      </c>
      <c r="R619" s="3">
        <v>15577.35</v>
      </c>
      <c r="S619" s="23">
        <v>42735</v>
      </c>
      <c r="T619" s="169"/>
    </row>
    <row r="620" spans="1:20" s="127" customFormat="1" ht="30" hidden="1" customHeight="1" x14ac:dyDescent="0.25">
      <c r="A620" s="2">
        <v>229</v>
      </c>
      <c r="B620" s="14" t="s">
        <v>377</v>
      </c>
      <c r="C620" s="115">
        <v>1988</v>
      </c>
      <c r="D620" s="2">
        <v>0</v>
      </c>
      <c r="E620" s="2" t="s">
        <v>416</v>
      </c>
      <c r="F620" s="2">
        <v>9</v>
      </c>
      <c r="G620" s="2">
        <v>1</v>
      </c>
      <c r="H620" s="3">
        <v>7738.9</v>
      </c>
      <c r="I620" s="3">
        <v>4739.59</v>
      </c>
      <c r="J620" s="3">
        <v>4411.1899999999996</v>
      </c>
      <c r="K620" s="2">
        <v>328</v>
      </c>
      <c r="L620" s="3">
        <v>3348383.85</v>
      </c>
      <c r="M620" s="3">
        <v>0</v>
      </c>
      <c r="N620" s="10">
        <v>0</v>
      </c>
      <c r="O620" s="10">
        <v>0</v>
      </c>
      <c r="P620" s="3">
        <f t="shared" si="205"/>
        <v>3348383.85</v>
      </c>
      <c r="Q620" s="3">
        <f t="shared" si="208"/>
        <v>706.47120320534054</v>
      </c>
      <c r="R620" s="3">
        <v>18606.45</v>
      </c>
      <c r="S620" s="23">
        <v>42735</v>
      </c>
      <c r="T620" s="169"/>
    </row>
    <row r="621" spans="1:20" s="127" customFormat="1" ht="30" hidden="1" customHeight="1" x14ac:dyDescent="0.25">
      <c r="A621" s="2">
        <v>230</v>
      </c>
      <c r="B621" s="14" t="s">
        <v>378</v>
      </c>
      <c r="C621" s="115">
        <v>1988</v>
      </c>
      <c r="D621" s="2">
        <v>0</v>
      </c>
      <c r="E621" s="2" t="s">
        <v>416</v>
      </c>
      <c r="F621" s="2">
        <v>9</v>
      </c>
      <c r="G621" s="2">
        <v>1</v>
      </c>
      <c r="H621" s="3">
        <v>6313.5</v>
      </c>
      <c r="I621" s="3">
        <v>4846.3999999999996</v>
      </c>
      <c r="J621" s="3">
        <v>4429.6000000000004</v>
      </c>
      <c r="K621" s="2">
        <v>274</v>
      </c>
      <c r="L621" s="3">
        <v>3348102.27</v>
      </c>
      <c r="M621" s="3">
        <v>0</v>
      </c>
      <c r="N621" s="10">
        <v>0</v>
      </c>
      <c r="O621" s="10">
        <v>0</v>
      </c>
      <c r="P621" s="3">
        <f t="shared" si="205"/>
        <v>3348102.27</v>
      </c>
      <c r="Q621" s="3">
        <f t="shared" si="208"/>
        <v>690.84315574447021</v>
      </c>
      <c r="R621" s="3">
        <v>18606.45</v>
      </c>
      <c r="S621" s="23">
        <v>42735</v>
      </c>
      <c r="T621" s="169"/>
    </row>
    <row r="622" spans="1:20" s="127" customFormat="1" ht="29.25" hidden="1" customHeight="1" x14ac:dyDescent="0.25">
      <c r="A622" s="2">
        <v>231</v>
      </c>
      <c r="B622" s="14" t="s">
        <v>379</v>
      </c>
      <c r="C622" s="115">
        <v>1988</v>
      </c>
      <c r="D622" s="2">
        <v>0</v>
      </c>
      <c r="E622" s="2" t="s">
        <v>416</v>
      </c>
      <c r="F622" s="2">
        <v>9</v>
      </c>
      <c r="G622" s="2">
        <v>1</v>
      </c>
      <c r="H622" s="3">
        <v>6214.6</v>
      </c>
      <c r="I622" s="3">
        <v>4570.7</v>
      </c>
      <c r="J622" s="3">
        <v>4570.7</v>
      </c>
      <c r="K622" s="2">
        <v>290</v>
      </c>
      <c r="L622" s="3">
        <v>3390699.18</v>
      </c>
      <c r="M622" s="3">
        <v>0</v>
      </c>
      <c r="N622" s="10">
        <v>0</v>
      </c>
      <c r="O622" s="10">
        <v>0</v>
      </c>
      <c r="P622" s="3">
        <f t="shared" si="205"/>
        <v>3390699.18</v>
      </c>
      <c r="Q622" s="3">
        <f t="shared" si="208"/>
        <v>741.83367536701167</v>
      </c>
      <c r="R622" s="3">
        <v>18606.45</v>
      </c>
      <c r="S622" s="23">
        <v>42735</v>
      </c>
      <c r="T622" s="169"/>
    </row>
    <row r="623" spans="1:20" s="127" customFormat="1" ht="23.45" hidden="1" customHeight="1" x14ac:dyDescent="0.25">
      <c r="A623" s="27"/>
      <c r="B623" s="224" t="s">
        <v>157</v>
      </c>
      <c r="C623" s="224"/>
      <c r="D623" s="2"/>
      <c r="E623" s="2"/>
      <c r="F623" s="2"/>
      <c r="G623" s="2"/>
      <c r="H623" s="4">
        <f t="shared" ref="H623:K623" si="209">ROUND(SUM(H580:H622),2)</f>
        <v>286039.7</v>
      </c>
      <c r="I623" s="4">
        <f t="shared" si="209"/>
        <v>246243.32</v>
      </c>
      <c r="J623" s="4">
        <f t="shared" si="209"/>
        <v>231464.43</v>
      </c>
      <c r="K623" s="28">
        <f t="shared" si="209"/>
        <v>13034</v>
      </c>
      <c r="L623" s="4">
        <f>ROUND(SUM(L580:L622),2)</f>
        <v>433704823.56999999</v>
      </c>
      <c r="M623" s="4">
        <f t="shared" ref="M623:P623" si="210">ROUND(SUM(M580:M622),2)</f>
        <v>3478861.99</v>
      </c>
      <c r="N623" s="4">
        <f t="shared" si="210"/>
        <v>5798103.3399999999</v>
      </c>
      <c r="O623" s="4">
        <f t="shared" si="210"/>
        <v>2319241.34</v>
      </c>
      <c r="P623" s="4">
        <f t="shared" si="210"/>
        <v>422108616.89999998</v>
      </c>
      <c r="Q623" s="4">
        <f t="shared" si="208"/>
        <v>1761.2856404388958</v>
      </c>
      <c r="R623" s="3"/>
      <c r="S623" s="2"/>
      <c r="T623" s="169"/>
    </row>
    <row r="624" spans="1:20" s="98" customFormat="1" ht="29.25" hidden="1" customHeight="1" x14ac:dyDescent="0.25">
      <c r="A624" s="2"/>
      <c r="B624" s="204" t="s">
        <v>206</v>
      </c>
      <c r="C624" s="204"/>
      <c r="D624" s="2"/>
      <c r="E624" s="2"/>
      <c r="F624" s="2"/>
      <c r="G624" s="2"/>
      <c r="H624" s="2"/>
      <c r="I624" s="2"/>
      <c r="J624" s="2"/>
      <c r="K624" s="2"/>
      <c r="L624" s="3"/>
      <c r="M624" s="3"/>
      <c r="N624" s="3"/>
      <c r="O624" s="3"/>
      <c r="P624" s="3"/>
      <c r="Q624" s="3"/>
      <c r="R624" s="3"/>
      <c r="S624" s="2"/>
      <c r="T624" s="169"/>
    </row>
    <row r="625" spans="1:20" s="127" customFormat="1" ht="39" hidden="1" customHeight="1" x14ac:dyDescent="0.25">
      <c r="A625" s="2">
        <v>232</v>
      </c>
      <c r="B625" s="9" t="s">
        <v>382</v>
      </c>
      <c r="C625" s="115">
        <v>1972</v>
      </c>
      <c r="D625" s="2">
        <v>0</v>
      </c>
      <c r="E625" s="2" t="s">
        <v>127</v>
      </c>
      <c r="F625" s="2">
        <v>3</v>
      </c>
      <c r="G625" s="2">
        <v>3</v>
      </c>
      <c r="H625" s="2">
        <v>1503.8</v>
      </c>
      <c r="I625" s="2">
        <v>1342.3</v>
      </c>
      <c r="J625" s="2">
        <v>1161</v>
      </c>
      <c r="K625" s="2">
        <v>61</v>
      </c>
      <c r="L625" s="3">
        <v>5438443.96</v>
      </c>
      <c r="M625" s="3">
        <v>0</v>
      </c>
      <c r="N625" s="3">
        <f t="shared" ref="N625:N630" si="211">ROUND(L625*10%,2)</f>
        <v>543844.4</v>
      </c>
      <c r="O625" s="3">
        <f t="shared" ref="O625:O630" si="212">ROUND(L625*2.5%,2)</f>
        <v>135961.1</v>
      </c>
      <c r="P625" s="3">
        <f t="shared" ref="P625:P637" si="213">ROUND(L625-(M625+N625+O625),2)</f>
        <v>4758638.46</v>
      </c>
      <c r="Q625" s="3">
        <v>4051.5860537882741</v>
      </c>
      <c r="R625" s="3">
        <v>24736.34</v>
      </c>
      <c r="S625" s="23">
        <v>42735</v>
      </c>
      <c r="T625" s="169"/>
    </row>
    <row r="626" spans="1:20" s="127" customFormat="1" ht="39" hidden="1" customHeight="1" x14ac:dyDescent="0.25">
      <c r="A626" s="2">
        <v>233</v>
      </c>
      <c r="B626" s="9" t="s">
        <v>383</v>
      </c>
      <c r="C626" s="115">
        <v>1974</v>
      </c>
      <c r="D626" s="2">
        <v>0</v>
      </c>
      <c r="E626" s="2" t="s">
        <v>127</v>
      </c>
      <c r="F626" s="2">
        <v>3</v>
      </c>
      <c r="G626" s="2">
        <v>3</v>
      </c>
      <c r="H626" s="2">
        <v>1487</v>
      </c>
      <c r="I626" s="2">
        <v>1359.2</v>
      </c>
      <c r="J626" s="2">
        <v>1242.5999999999999</v>
      </c>
      <c r="K626" s="2">
        <v>58</v>
      </c>
      <c r="L626" s="3">
        <v>5813768.7999999998</v>
      </c>
      <c r="M626" s="3">
        <v>0</v>
      </c>
      <c r="N626" s="3">
        <f t="shared" si="211"/>
        <v>581376.88</v>
      </c>
      <c r="O626" s="3">
        <f t="shared" si="212"/>
        <v>145344.22</v>
      </c>
      <c r="P626" s="3">
        <f t="shared" si="213"/>
        <v>5087047.7</v>
      </c>
      <c r="Q626" s="3">
        <v>4277.3460859329016</v>
      </c>
      <c r="R626" s="3">
        <v>24736.34</v>
      </c>
      <c r="S626" s="23">
        <v>42735</v>
      </c>
      <c r="T626" s="169"/>
    </row>
    <row r="627" spans="1:20" s="192" customFormat="1" ht="39" hidden="1" customHeight="1" x14ac:dyDescent="0.25">
      <c r="A627" s="2">
        <v>234</v>
      </c>
      <c r="B627" s="9" t="s">
        <v>385</v>
      </c>
      <c r="C627" s="115">
        <v>1973</v>
      </c>
      <c r="D627" s="2">
        <v>0</v>
      </c>
      <c r="E627" s="2" t="s">
        <v>127</v>
      </c>
      <c r="F627" s="2">
        <v>3</v>
      </c>
      <c r="G627" s="2">
        <v>3</v>
      </c>
      <c r="H627" s="2">
        <v>1479.8</v>
      </c>
      <c r="I627" s="2">
        <v>1355.6</v>
      </c>
      <c r="J627" s="2">
        <v>1245.0999999999999</v>
      </c>
      <c r="K627" s="2">
        <v>69</v>
      </c>
      <c r="L627" s="3">
        <v>5334758.46</v>
      </c>
      <c r="M627" s="3">
        <v>0</v>
      </c>
      <c r="N627" s="3">
        <f t="shared" ref="N627" si="214">ROUND(L627*10%,2)</f>
        <v>533475.85</v>
      </c>
      <c r="O627" s="3">
        <f t="shared" ref="O627" si="215">ROUND(L627*2.5%,2)</f>
        <v>133368.95999999999</v>
      </c>
      <c r="P627" s="3">
        <f t="shared" ref="P627" si="216">ROUND(L627-(M627+N627+O627),2)</f>
        <v>4667913.6500000004</v>
      </c>
      <c r="Q627" s="3">
        <v>3935.3485246385367</v>
      </c>
      <c r="R627" s="3">
        <v>24736.34</v>
      </c>
      <c r="S627" s="23">
        <v>42735</v>
      </c>
      <c r="T627" s="169"/>
    </row>
    <row r="628" spans="1:20" s="127" customFormat="1" ht="39" hidden="1" customHeight="1" x14ac:dyDescent="0.25">
      <c r="A628" s="2">
        <v>235</v>
      </c>
      <c r="B628" s="9" t="s">
        <v>386</v>
      </c>
      <c r="C628" s="115">
        <v>1971</v>
      </c>
      <c r="D628" s="2">
        <v>0</v>
      </c>
      <c r="E628" s="2" t="s">
        <v>127</v>
      </c>
      <c r="F628" s="2">
        <v>2</v>
      </c>
      <c r="G628" s="2">
        <v>1</v>
      </c>
      <c r="H628" s="2">
        <v>802.5</v>
      </c>
      <c r="I628" s="2">
        <v>730.3</v>
      </c>
      <c r="J628" s="2">
        <v>180.5</v>
      </c>
      <c r="K628" s="2">
        <v>96</v>
      </c>
      <c r="L628" s="3">
        <v>1732574.12</v>
      </c>
      <c r="M628" s="3">
        <v>0</v>
      </c>
      <c r="N628" s="3">
        <f t="shared" si="211"/>
        <v>173257.41</v>
      </c>
      <c r="O628" s="3">
        <f t="shared" si="212"/>
        <v>43314.35</v>
      </c>
      <c r="P628" s="3">
        <f t="shared" si="213"/>
        <v>1516002.36</v>
      </c>
      <c r="Q628" s="3">
        <v>2372.4142407229911</v>
      </c>
      <c r="R628" s="3">
        <v>24736.34</v>
      </c>
      <c r="S628" s="23">
        <v>42735</v>
      </c>
      <c r="T628" s="169"/>
    </row>
    <row r="629" spans="1:20" s="127" customFormat="1" ht="39" hidden="1" customHeight="1" x14ac:dyDescent="0.25">
      <c r="A629" s="2">
        <v>236</v>
      </c>
      <c r="B629" s="9" t="s">
        <v>384</v>
      </c>
      <c r="C629" s="115">
        <v>1974</v>
      </c>
      <c r="D629" s="2">
        <v>0</v>
      </c>
      <c r="E629" s="2" t="s">
        <v>189</v>
      </c>
      <c r="F629" s="2">
        <v>2</v>
      </c>
      <c r="G629" s="2">
        <v>4</v>
      </c>
      <c r="H629" s="2">
        <v>1066.5</v>
      </c>
      <c r="I629" s="2">
        <v>982.5</v>
      </c>
      <c r="J629" s="2">
        <v>763.7</v>
      </c>
      <c r="K629" s="2">
        <v>53</v>
      </c>
      <c r="L629" s="3">
        <v>2028016.8</v>
      </c>
      <c r="M629" s="3">
        <v>0</v>
      </c>
      <c r="N629" s="3">
        <f t="shared" si="211"/>
        <v>202801.68</v>
      </c>
      <c r="O629" s="3">
        <f t="shared" si="212"/>
        <v>50700.42</v>
      </c>
      <c r="P629" s="3">
        <f t="shared" si="213"/>
        <v>1774514.7</v>
      </c>
      <c r="Q629" s="3">
        <v>2064.1392366412215</v>
      </c>
      <c r="R629" s="3">
        <v>9454.09</v>
      </c>
      <c r="S629" s="23">
        <v>42735</v>
      </c>
      <c r="T629" s="169"/>
    </row>
    <row r="630" spans="1:20" s="127" customFormat="1" ht="39" hidden="1" customHeight="1" x14ac:dyDescent="0.25">
      <c r="A630" s="2">
        <v>237</v>
      </c>
      <c r="B630" s="9" t="s">
        <v>380</v>
      </c>
      <c r="C630" s="115">
        <v>1969</v>
      </c>
      <c r="D630" s="2">
        <v>0</v>
      </c>
      <c r="E630" s="2" t="s">
        <v>416</v>
      </c>
      <c r="F630" s="2">
        <v>5</v>
      </c>
      <c r="G630" s="2">
        <v>6</v>
      </c>
      <c r="H630" s="2">
        <v>5005</v>
      </c>
      <c r="I630" s="2">
        <v>4565</v>
      </c>
      <c r="J630" s="2">
        <v>4529</v>
      </c>
      <c r="K630" s="2">
        <v>250</v>
      </c>
      <c r="L630" s="3">
        <v>3858475.87</v>
      </c>
      <c r="M630" s="3">
        <v>0</v>
      </c>
      <c r="N630" s="3">
        <f t="shared" si="211"/>
        <v>385847.59</v>
      </c>
      <c r="O630" s="3">
        <f t="shared" si="212"/>
        <v>96461.9</v>
      </c>
      <c r="P630" s="3">
        <f t="shared" si="213"/>
        <v>3376166.38</v>
      </c>
      <c r="Q630" s="3">
        <v>845.23020153340633</v>
      </c>
      <c r="R630" s="3">
        <v>15577.35</v>
      </c>
      <c r="S630" s="23">
        <v>42735</v>
      </c>
      <c r="T630" s="182"/>
    </row>
    <row r="631" spans="1:20" s="127" customFormat="1" ht="39" hidden="1" customHeight="1" x14ac:dyDescent="0.25">
      <c r="A631" s="2">
        <v>238</v>
      </c>
      <c r="B631" s="9" t="s">
        <v>387</v>
      </c>
      <c r="C631" s="115">
        <v>1985</v>
      </c>
      <c r="D631" s="2">
        <v>0</v>
      </c>
      <c r="E631" s="2" t="s">
        <v>416</v>
      </c>
      <c r="F631" s="2">
        <v>2</v>
      </c>
      <c r="G631" s="2">
        <v>2</v>
      </c>
      <c r="H631" s="2">
        <v>480.8</v>
      </c>
      <c r="I631" s="2">
        <v>422</v>
      </c>
      <c r="J631" s="2">
        <v>339.4</v>
      </c>
      <c r="K631" s="2">
        <v>14</v>
      </c>
      <c r="L631" s="3">
        <v>858765.78</v>
      </c>
      <c r="M631" s="3">
        <v>0</v>
      </c>
      <c r="N631" s="3">
        <v>0</v>
      </c>
      <c r="O631" s="3">
        <v>0</v>
      </c>
      <c r="P631" s="3">
        <f t="shared" si="213"/>
        <v>858765.78</v>
      </c>
      <c r="Q631" s="3">
        <v>2034.99</v>
      </c>
      <c r="R631" s="3">
        <v>15577.35</v>
      </c>
      <c r="S631" s="23">
        <v>42735</v>
      </c>
      <c r="T631" s="169"/>
    </row>
    <row r="632" spans="1:20" s="127" customFormat="1" ht="39" hidden="1" customHeight="1" x14ac:dyDescent="0.25">
      <c r="A632" s="2">
        <v>239</v>
      </c>
      <c r="B632" s="9" t="s">
        <v>313</v>
      </c>
      <c r="C632" s="115">
        <v>1974</v>
      </c>
      <c r="D632" s="2">
        <v>0</v>
      </c>
      <c r="E632" s="2" t="s">
        <v>189</v>
      </c>
      <c r="F632" s="2">
        <v>2</v>
      </c>
      <c r="G632" s="2">
        <v>2</v>
      </c>
      <c r="H632" s="2">
        <v>557</v>
      </c>
      <c r="I632" s="2">
        <v>517.20000000000005</v>
      </c>
      <c r="J632" s="2">
        <v>517.20000000000005</v>
      </c>
      <c r="K632" s="2">
        <v>19</v>
      </c>
      <c r="L632" s="3">
        <v>728005.55</v>
      </c>
      <c r="M632" s="3">
        <v>0</v>
      </c>
      <c r="N632" s="3">
        <v>0</v>
      </c>
      <c r="O632" s="3">
        <v>0</v>
      </c>
      <c r="P632" s="3">
        <f t="shared" si="213"/>
        <v>728005.55</v>
      </c>
      <c r="Q632" s="3">
        <v>1628.7599961330238</v>
      </c>
      <c r="R632" s="3">
        <v>9454.09</v>
      </c>
      <c r="S632" s="23">
        <v>42735</v>
      </c>
      <c r="T632" s="169"/>
    </row>
    <row r="633" spans="1:20" s="127" customFormat="1" ht="39" hidden="1" customHeight="1" x14ac:dyDescent="0.25">
      <c r="A633" s="2">
        <v>240</v>
      </c>
      <c r="B633" s="9" t="s">
        <v>389</v>
      </c>
      <c r="C633" s="115">
        <v>1969</v>
      </c>
      <c r="D633" s="2">
        <v>0</v>
      </c>
      <c r="E633" s="2" t="s">
        <v>196</v>
      </c>
      <c r="F633" s="2">
        <v>1</v>
      </c>
      <c r="G633" s="2">
        <v>4</v>
      </c>
      <c r="H633" s="2">
        <v>407.6</v>
      </c>
      <c r="I633" s="2">
        <v>407.6</v>
      </c>
      <c r="J633" s="2">
        <v>407.6</v>
      </c>
      <c r="K633" s="2">
        <v>10</v>
      </c>
      <c r="L633" s="3">
        <v>1697055.73</v>
      </c>
      <c r="M633" s="3">
        <v>0</v>
      </c>
      <c r="N633" s="3">
        <f>ROUND(L633*10%,2)</f>
        <v>169705.57</v>
      </c>
      <c r="O633" s="3">
        <f>ROUND(L633*2.5%,2)</f>
        <v>42426.39</v>
      </c>
      <c r="P633" s="3">
        <f t="shared" si="213"/>
        <v>1484923.77</v>
      </c>
      <c r="Q633" s="3">
        <v>3801.4779931305197</v>
      </c>
      <c r="R633" s="3">
        <v>9454.09</v>
      </c>
      <c r="S633" s="23">
        <v>42735</v>
      </c>
      <c r="T633" s="169"/>
    </row>
    <row r="634" spans="1:20" s="127" customFormat="1" ht="39" hidden="1" customHeight="1" x14ac:dyDescent="0.25">
      <c r="A634" s="2">
        <v>241</v>
      </c>
      <c r="B634" s="9" t="s">
        <v>388</v>
      </c>
      <c r="C634" s="115">
        <v>1969</v>
      </c>
      <c r="D634" s="2">
        <v>0</v>
      </c>
      <c r="E634" s="2" t="s">
        <v>189</v>
      </c>
      <c r="F634" s="2">
        <v>1</v>
      </c>
      <c r="G634" s="2">
        <v>4</v>
      </c>
      <c r="H634" s="2">
        <v>420.4</v>
      </c>
      <c r="I634" s="2">
        <v>420.4</v>
      </c>
      <c r="J634" s="2">
        <v>420.4</v>
      </c>
      <c r="K634" s="2">
        <v>14</v>
      </c>
      <c r="L634" s="3">
        <v>2132365.25</v>
      </c>
      <c r="M634" s="3">
        <v>0</v>
      </c>
      <c r="N634" s="3">
        <f>ROUND(L634*10%,2)</f>
        <v>213236.53</v>
      </c>
      <c r="O634" s="3">
        <f>ROUND(L634*2.5%,2)</f>
        <v>53309.13</v>
      </c>
      <c r="P634" s="3">
        <f t="shared" si="213"/>
        <v>1865819.59</v>
      </c>
      <c r="Q634" s="3">
        <v>3663.5089200761181</v>
      </c>
      <c r="R634" s="3">
        <v>9454.09</v>
      </c>
      <c r="S634" s="23">
        <v>42735</v>
      </c>
      <c r="T634" s="169"/>
    </row>
    <row r="635" spans="1:20" s="127" customFormat="1" ht="39" hidden="1" customHeight="1" x14ac:dyDescent="0.25">
      <c r="A635" s="2">
        <v>242</v>
      </c>
      <c r="B635" s="9" t="s">
        <v>390</v>
      </c>
      <c r="C635" s="115">
        <v>1969</v>
      </c>
      <c r="D635" s="2">
        <v>0</v>
      </c>
      <c r="E635" s="2" t="s">
        <v>189</v>
      </c>
      <c r="F635" s="2">
        <v>1</v>
      </c>
      <c r="G635" s="2">
        <v>4</v>
      </c>
      <c r="H635" s="2">
        <v>407.6</v>
      </c>
      <c r="I635" s="2">
        <v>407.6</v>
      </c>
      <c r="J635" s="2">
        <v>407.6</v>
      </c>
      <c r="K635" s="2">
        <v>13</v>
      </c>
      <c r="L635" s="3">
        <v>1709730.83</v>
      </c>
      <c r="M635" s="3">
        <v>0</v>
      </c>
      <c r="N635" s="3">
        <f>ROUND(L635*10%,2)</f>
        <v>170973.08</v>
      </c>
      <c r="O635" s="3">
        <f>ROUND(L635*2.5%,2)</f>
        <v>42743.27</v>
      </c>
      <c r="P635" s="3">
        <f t="shared" si="213"/>
        <v>1496014.48</v>
      </c>
      <c r="Q635" s="3">
        <v>3741.771074582924</v>
      </c>
      <c r="R635" s="3">
        <v>9454.09</v>
      </c>
      <c r="S635" s="23">
        <v>42735</v>
      </c>
      <c r="T635" s="169"/>
    </row>
    <row r="636" spans="1:20" s="127" customFormat="1" ht="39" hidden="1" customHeight="1" x14ac:dyDescent="0.25">
      <c r="A636" s="2">
        <v>243</v>
      </c>
      <c r="B636" s="9" t="s">
        <v>392</v>
      </c>
      <c r="C636" s="115">
        <v>1987</v>
      </c>
      <c r="D636" s="2">
        <v>0</v>
      </c>
      <c r="E636" s="2" t="s">
        <v>416</v>
      </c>
      <c r="F636" s="2">
        <v>2</v>
      </c>
      <c r="G636" s="2">
        <v>2</v>
      </c>
      <c r="H636" s="2">
        <v>1273.8</v>
      </c>
      <c r="I636" s="2">
        <v>1081.3</v>
      </c>
      <c r="J636" s="2">
        <v>940.5</v>
      </c>
      <c r="K636" s="2">
        <v>59</v>
      </c>
      <c r="L636" s="3">
        <v>4863119.8499999996</v>
      </c>
      <c r="M636" s="3">
        <v>0</v>
      </c>
      <c r="N636" s="3">
        <v>0</v>
      </c>
      <c r="O636" s="3">
        <v>0</v>
      </c>
      <c r="P636" s="3">
        <f t="shared" si="213"/>
        <v>4863119.8499999996</v>
      </c>
      <c r="Q636" s="3">
        <v>4497.4751225376858</v>
      </c>
      <c r="R636" s="3">
        <v>15577.35</v>
      </c>
      <c r="S636" s="23">
        <v>42735</v>
      </c>
      <c r="T636" s="169"/>
    </row>
    <row r="637" spans="1:20" s="127" customFormat="1" ht="39" hidden="1" customHeight="1" x14ac:dyDescent="0.25">
      <c r="A637" s="2">
        <v>244</v>
      </c>
      <c r="B637" s="9" t="s">
        <v>391</v>
      </c>
      <c r="C637" s="115">
        <v>1979</v>
      </c>
      <c r="D637" s="2">
        <v>0</v>
      </c>
      <c r="E637" s="2" t="s">
        <v>127</v>
      </c>
      <c r="F637" s="2">
        <v>2</v>
      </c>
      <c r="G637" s="2">
        <v>2</v>
      </c>
      <c r="H637" s="2">
        <v>210.3</v>
      </c>
      <c r="I637" s="2">
        <v>163</v>
      </c>
      <c r="J637" s="2">
        <v>163</v>
      </c>
      <c r="K637" s="2">
        <v>5</v>
      </c>
      <c r="L637" s="3">
        <v>767112.23</v>
      </c>
      <c r="M637" s="3">
        <v>0</v>
      </c>
      <c r="N637" s="3">
        <f>ROUND(L637*10%,2)</f>
        <v>76711.22</v>
      </c>
      <c r="O637" s="3">
        <f>ROUND(L637*2.5%,2)</f>
        <v>19177.810000000001</v>
      </c>
      <c r="P637" s="3">
        <f t="shared" si="213"/>
        <v>671223.2</v>
      </c>
      <c r="Q637" s="3">
        <v>4706.21</v>
      </c>
      <c r="R637" s="3">
        <v>24736.34</v>
      </c>
      <c r="S637" s="23">
        <v>42735</v>
      </c>
      <c r="T637" s="169"/>
    </row>
    <row r="638" spans="1:20" s="127" customFormat="1" ht="29.25" hidden="1" customHeight="1" x14ac:dyDescent="0.25">
      <c r="A638" s="2"/>
      <c r="B638" s="212" t="s">
        <v>393</v>
      </c>
      <c r="C638" s="214"/>
      <c r="D638" s="2"/>
      <c r="E638" s="2"/>
      <c r="F638" s="2"/>
      <c r="G638" s="2"/>
      <c r="H638" s="4">
        <f t="shared" ref="H638:P638" si="217">SUM(H625:H637)</f>
        <v>15102.099999999999</v>
      </c>
      <c r="I638" s="4">
        <f t="shared" si="217"/>
        <v>13754</v>
      </c>
      <c r="J638" s="4">
        <f t="shared" si="217"/>
        <v>12317.6</v>
      </c>
      <c r="K638" s="4">
        <f t="shared" si="217"/>
        <v>721</v>
      </c>
      <c r="L638" s="4">
        <f t="shared" si="217"/>
        <v>36962193.230000004</v>
      </c>
      <c r="M638" s="4">
        <f t="shared" si="217"/>
        <v>0</v>
      </c>
      <c r="N638" s="4">
        <f t="shared" si="217"/>
        <v>3051230.2099999995</v>
      </c>
      <c r="O638" s="4">
        <f t="shared" si="217"/>
        <v>762807.55</v>
      </c>
      <c r="P638" s="4">
        <f t="shared" si="217"/>
        <v>33148155.470000003</v>
      </c>
      <c r="Q638" s="4">
        <v>2511.8046598959877</v>
      </c>
      <c r="R638" s="3"/>
      <c r="S638" s="2"/>
      <c r="T638" s="169"/>
    </row>
    <row r="639" spans="1:20" s="127" customFormat="1" ht="29.25" hidden="1" customHeight="1" x14ac:dyDescent="0.25">
      <c r="A639" s="2"/>
      <c r="B639" s="204" t="s">
        <v>627</v>
      </c>
      <c r="C639" s="204"/>
      <c r="D639" s="2"/>
      <c r="E639" s="2"/>
      <c r="F639" s="2"/>
      <c r="G639" s="2"/>
      <c r="H639" s="4"/>
      <c r="I639" s="4"/>
      <c r="J639" s="4"/>
      <c r="K639" s="27"/>
      <c r="L639" s="4"/>
      <c r="M639" s="4"/>
      <c r="N639" s="4"/>
      <c r="O639" s="4"/>
      <c r="P639" s="4"/>
      <c r="Q639" s="4"/>
      <c r="R639" s="3"/>
      <c r="S639" s="2"/>
      <c r="T639" s="169"/>
    </row>
    <row r="640" spans="1:20" s="127" customFormat="1" ht="23.45" hidden="1" customHeight="1" x14ac:dyDescent="0.25">
      <c r="A640" s="2">
        <v>245</v>
      </c>
      <c r="B640" s="9" t="s">
        <v>682</v>
      </c>
      <c r="C640" s="115">
        <v>1985</v>
      </c>
      <c r="D640" s="2">
        <v>0</v>
      </c>
      <c r="E640" s="2" t="s">
        <v>416</v>
      </c>
      <c r="F640" s="2">
        <v>5</v>
      </c>
      <c r="G640" s="2">
        <v>12</v>
      </c>
      <c r="H640" s="34">
        <v>9030</v>
      </c>
      <c r="I640" s="34">
        <v>8026.9</v>
      </c>
      <c r="J640" s="34">
        <v>439.5</v>
      </c>
      <c r="K640" s="7">
        <v>176</v>
      </c>
      <c r="L640" s="3">
        <v>2328371.0299999998</v>
      </c>
      <c r="M640" s="3">
        <v>0</v>
      </c>
      <c r="N640" s="3">
        <v>0</v>
      </c>
      <c r="O640" s="3">
        <v>0</v>
      </c>
      <c r="P640" s="3">
        <f t="shared" ref="P640:P649" si="218">ROUND(L640-(M640+N640+O640),2)</f>
        <v>2328371.0299999998</v>
      </c>
      <c r="Q640" s="3">
        <v>4745.1779640957284</v>
      </c>
      <c r="R640" s="3">
        <v>15577.35</v>
      </c>
      <c r="S640" s="23">
        <v>42735</v>
      </c>
      <c r="T640" s="169"/>
    </row>
    <row r="641" spans="1:20" s="127" customFormat="1" ht="23.45" hidden="1" customHeight="1" x14ac:dyDescent="0.25">
      <c r="A641" s="2">
        <v>246</v>
      </c>
      <c r="B641" s="9" t="s">
        <v>683</v>
      </c>
      <c r="C641" s="115">
        <v>1985</v>
      </c>
      <c r="D641" s="2">
        <v>0</v>
      </c>
      <c r="E641" s="2" t="s">
        <v>416</v>
      </c>
      <c r="F641" s="2">
        <v>5</v>
      </c>
      <c r="G641" s="2">
        <v>4</v>
      </c>
      <c r="H641" s="34">
        <v>3012</v>
      </c>
      <c r="I641" s="34">
        <v>2669.7</v>
      </c>
      <c r="J641" s="34">
        <v>1562.2</v>
      </c>
      <c r="K641" s="7">
        <v>207</v>
      </c>
      <c r="L641" s="3">
        <v>12648504.99</v>
      </c>
      <c r="M641" s="3">
        <v>0</v>
      </c>
      <c r="N641" s="3">
        <v>0</v>
      </c>
      <c r="O641" s="3">
        <v>0</v>
      </c>
      <c r="P641" s="3">
        <f t="shared" si="218"/>
        <v>12648504.99</v>
      </c>
      <c r="Q641" s="3">
        <v>4737.8001236093951</v>
      </c>
      <c r="R641" s="3">
        <v>15577.35</v>
      </c>
      <c r="S641" s="23">
        <v>42735</v>
      </c>
      <c r="T641" s="169"/>
    </row>
    <row r="642" spans="1:20" s="127" customFormat="1" ht="23.45" hidden="1" customHeight="1" x14ac:dyDescent="0.25">
      <c r="A642" s="2">
        <v>247</v>
      </c>
      <c r="B642" s="9" t="s">
        <v>684</v>
      </c>
      <c r="C642" s="115">
        <v>1985</v>
      </c>
      <c r="D642" s="2">
        <v>0</v>
      </c>
      <c r="E642" s="2" t="s">
        <v>416</v>
      </c>
      <c r="F642" s="2">
        <v>5</v>
      </c>
      <c r="G642" s="2">
        <v>6</v>
      </c>
      <c r="H642" s="34">
        <v>5829.4</v>
      </c>
      <c r="I642" s="34">
        <v>5017.8</v>
      </c>
      <c r="J642" s="34">
        <v>247.3</v>
      </c>
      <c r="K642" s="7">
        <v>282</v>
      </c>
      <c r="L642" s="3">
        <v>23192348.850000001</v>
      </c>
      <c r="M642" s="3">
        <v>0</v>
      </c>
      <c r="N642" s="3">
        <v>0</v>
      </c>
      <c r="O642" s="3">
        <v>0</v>
      </c>
      <c r="P642" s="3">
        <f t="shared" si="218"/>
        <v>23192348.850000001</v>
      </c>
      <c r="Q642" s="3">
        <v>1762.4243513093388</v>
      </c>
      <c r="R642" s="3">
        <v>15577.35</v>
      </c>
      <c r="S642" s="23">
        <v>42735</v>
      </c>
      <c r="T642" s="169"/>
    </row>
    <row r="643" spans="1:20" s="127" customFormat="1" ht="23.45" hidden="1" customHeight="1" x14ac:dyDescent="0.25">
      <c r="A643" s="2">
        <v>248</v>
      </c>
      <c r="B643" s="9" t="s">
        <v>685</v>
      </c>
      <c r="C643" s="115">
        <v>1984</v>
      </c>
      <c r="D643" s="2">
        <v>0</v>
      </c>
      <c r="E643" s="2" t="s">
        <v>189</v>
      </c>
      <c r="F643" s="2">
        <v>2</v>
      </c>
      <c r="G643" s="2">
        <v>3</v>
      </c>
      <c r="H643" s="34">
        <v>831.9</v>
      </c>
      <c r="I643" s="34">
        <v>831.9</v>
      </c>
      <c r="J643" s="34">
        <v>545.29999999999995</v>
      </c>
      <c r="K643" s="7">
        <v>45</v>
      </c>
      <c r="L643" s="3">
        <v>1559302.81</v>
      </c>
      <c r="M643" s="3">
        <v>0</v>
      </c>
      <c r="N643" s="3">
        <v>0</v>
      </c>
      <c r="O643" s="3">
        <v>0</v>
      </c>
      <c r="P643" s="3">
        <f t="shared" si="218"/>
        <v>1559302.81</v>
      </c>
      <c r="Q643" s="3">
        <v>2266.3333333333335</v>
      </c>
      <c r="R643" s="3">
        <v>9454.09</v>
      </c>
      <c r="S643" s="23">
        <v>42735</v>
      </c>
      <c r="T643" s="169"/>
    </row>
    <row r="644" spans="1:20" s="127" customFormat="1" ht="23.45" hidden="1" customHeight="1" x14ac:dyDescent="0.25">
      <c r="A644" s="2">
        <v>249</v>
      </c>
      <c r="B644" s="9" t="s">
        <v>687</v>
      </c>
      <c r="C644" s="115">
        <v>1984</v>
      </c>
      <c r="D644" s="2">
        <v>0</v>
      </c>
      <c r="E644" s="2" t="s">
        <v>189</v>
      </c>
      <c r="F644" s="2">
        <v>2</v>
      </c>
      <c r="G644" s="2">
        <v>3</v>
      </c>
      <c r="H644" s="34">
        <v>849.7</v>
      </c>
      <c r="I644" s="34">
        <v>849.7</v>
      </c>
      <c r="J644" s="34">
        <v>505.5</v>
      </c>
      <c r="K644" s="7">
        <v>40</v>
      </c>
      <c r="L644" s="3">
        <v>3585157.25</v>
      </c>
      <c r="M644" s="3">
        <v>0</v>
      </c>
      <c r="N644" s="3">
        <f>ROUND(L644*10%,2)</f>
        <v>358515.73</v>
      </c>
      <c r="O644" s="3">
        <f>ROUND(L644*2.5%,2)</f>
        <v>89628.93</v>
      </c>
      <c r="P644" s="3">
        <f t="shared" si="218"/>
        <v>3137012.59</v>
      </c>
      <c r="Q644" s="3">
        <v>3127.4414028480637</v>
      </c>
      <c r="R644" s="3">
        <v>9454.09</v>
      </c>
      <c r="S644" s="23">
        <v>42735</v>
      </c>
      <c r="T644" s="169"/>
    </row>
    <row r="645" spans="1:20" s="127" customFormat="1" ht="23.45" hidden="1" customHeight="1" x14ac:dyDescent="0.25">
      <c r="A645" s="2">
        <v>250</v>
      </c>
      <c r="B645" s="9" t="s">
        <v>691</v>
      </c>
      <c r="C645" s="115">
        <v>1984</v>
      </c>
      <c r="D645" s="2">
        <v>0</v>
      </c>
      <c r="E645" s="2" t="s">
        <v>189</v>
      </c>
      <c r="F645" s="2">
        <v>2</v>
      </c>
      <c r="G645" s="2">
        <v>3</v>
      </c>
      <c r="H645" s="34">
        <v>857.9</v>
      </c>
      <c r="I645" s="34">
        <v>857.9</v>
      </c>
      <c r="J645" s="34">
        <v>446.4</v>
      </c>
      <c r="K645" s="7">
        <v>51</v>
      </c>
      <c r="L645" s="3">
        <v>1771134.67</v>
      </c>
      <c r="M645" s="3">
        <v>0</v>
      </c>
      <c r="N645" s="3">
        <v>0</v>
      </c>
      <c r="O645" s="3">
        <v>0</v>
      </c>
      <c r="P645" s="3">
        <f t="shared" si="218"/>
        <v>1771134.67</v>
      </c>
      <c r="Q645" s="3">
        <v>2258.0335586898241</v>
      </c>
      <c r="R645" s="3">
        <v>9454.09</v>
      </c>
      <c r="S645" s="23">
        <v>42735</v>
      </c>
      <c r="T645" s="169"/>
    </row>
    <row r="646" spans="1:20" s="127" customFormat="1" ht="23.45" hidden="1" customHeight="1" x14ac:dyDescent="0.25">
      <c r="A646" s="2">
        <v>251</v>
      </c>
      <c r="B646" s="9" t="s">
        <v>692</v>
      </c>
      <c r="C646" s="115">
        <v>1984</v>
      </c>
      <c r="D646" s="2">
        <v>0</v>
      </c>
      <c r="E646" s="2" t="s">
        <v>189</v>
      </c>
      <c r="F646" s="2">
        <v>2</v>
      </c>
      <c r="G646" s="2">
        <v>2</v>
      </c>
      <c r="H646" s="34">
        <v>916.8</v>
      </c>
      <c r="I646" s="34">
        <v>916.8</v>
      </c>
      <c r="J646" s="34">
        <v>424.5</v>
      </c>
      <c r="K646" s="7">
        <v>55</v>
      </c>
      <c r="L646" s="3">
        <v>1890562.33</v>
      </c>
      <c r="M646" s="3">
        <v>0</v>
      </c>
      <c r="N646" s="3">
        <v>0</v>
      </c>
      <c r="O646" s="3">
        <v>0</v>
      </c>
      <c r="P646" s="3">
        <f t="shared" si="218"/>
        <v>1890562.33</v>
      </c>
      <c r="Q646" s="3">
        <v>2252.4469240837698</v>
      </c>
      <c r="R646" s="3">
        <v>9454.09</v>
      </c>
      <c r="S646" s="23">
        <v>42735</v>
      </c>
      <c r="T646" s="169"/>
    </row>
    <row r="647" spans="1:20" s="127" customFormat="1" ht="23.45" hidden="1" customHeight="1" x14ac:dyDescent="0.25">
      <c r="A647" s="2">
        <v>252</v>
      </c>
      <c r="B647" s="9" t="s">
        <v>693</v>
      </c>
      <c r="C647" s="115">
        <v>1984</v>
      </c>
      <c r="D647" s="2">
        <v>0</v>
      </c>
      <c r="E647" s="2" t="s">
        <v>189</v>
      </c>
      <c r="F647" s="2">
        <v>2</v>
      </c>
      <c r="G647" s="2">
        <v>3</v>
      </c>
      <c r="H647" s="34">
        <v>841.2</v>
      </c>
      <c r="I647" s="34">
        <v>841.2</v>
      </c>
      <c r="J647" s="34">
        <v>739.5</v>
      </c>
      <c r="K647" s="7">
        <v>57</v>
      </c>
      <c r="L647" s="3">
        <v>1717054.22</v>
      </c>
      <c r="M647" s="3">
        <v>0</v>
      </c>
      <c r="N647" s="3">
        <v>0</v>
      </c>
      <c r="O647" s="3">
        <v>0</v>
      </c>
      <c r="P647" s="3">
        <f t="shared" si="218"/>
        <v>1717054.22</v>
      </c>
      <c r="Q647" s="3">
        <v>2476.9315263908702</v>
      </c>
      <c r="R647" s="3">
        <v>9454.09</v>
      </c>
      <c r="S647" s="23">
        <v>42735</v>
      </c>
      <c r="T647" s="169"/>
    </row>
    <row r="648" spans="1:20" s="127" customFormat="1" ht="23.45" hidden="1" customHeight="1" x14ac:dyDescent="0.25">
      <c r="A648" s="2">
        <v>253</v>
      </c>
      <c r="B648" s="64" t="s">
        <v>695</v>
      </c>
      <c r="C648" s="115">
        <v>1993</v>
      </c>
      <c r="D648" s="2">
        <v>0</v>
      </c>
      <c r="E648" s="56" t="s">
        <v>539</v>
      </c>
      <c r="F648" s="2">
        <v>5</v>
      </c>
      <c r="G648" s="2">
        <v>6</v>
      </c>
      <c r="H648" s="34">
        <v>5732.6</v>
      </c>
      <c r="I648" s="34">
        <v>5089.7</v>
      </c>
      <c r="J648" s="34">
        <v>4800</v>
      </c>
      <c r="K648" s="7">
        <v>286</v>
      </c>
      <c r="L648" s="3">
        <v>1724643.38</v>
      </c>
      <c r="M648" s="3">
        <v>0</v>
      </c>
      <c r="N648" s="3">
        <v>0</v>
      </c>
      <c r="O648" s="3">
        <v>0</v>
      </c>
      <c r="P648" s="3">
        <f t="shared" si="218"/>
        <v>1724643.38</v>
      </c>
      <c r="Q648" s="3">
        <v>625.06832622747902</v>
      </c>
      <c r="R648" s="3">
        <v>24736.34</v>
      </c>
      <c r="S648" s="23">
        <v>42735</v>
      </c>
      <c r="T648" s="169"/>
    </row>
    <row r="649" spans="1:20" s="127" customFormat="1" ht="33" hidden="1" customHeight="1" x14ac:dyDescent="0.25">
      <c r="A649" s="2">
        <v>254</v>
      </c>
      <c r="B649" s="14" t="s">
        <v>696</v>
      </c>
      <c r="C649" s="115">
        <v>1982</v>
      </c>
      <c r="D649" s="2">
        <v>0</v>
      </c>
      <c r="E649" s="2" t="s">
        <v>539</v>
      </c>
      <c r="F649" s="2">
        <v>2</v>
      </c>
      <c r="G649" s="2">
        <v>3</v>
      </c>
      <c r="H649" s="34">
        <v>963.7</v>
      </c>
      <c r="I649" s="34">
        <v>888.5</v>
      </c>
      <c r="J649" s="34">
        <v>374.8</v>
      </c>
      <c r="K649" s="7">
        <v>55</v>
      </c>
      <c r="L649" s="3">
        <v>2626898.39</v>
      </c>
      <c r="M649" s="3">
        <v>0</v>
      </c>
      <c r="N649" s="3">
        <f>ROUND(L649*6.25%,2)</f>
        <v>164181.15</v>
      </c>
      <c r="O649" s="3">
        <f>ROUND(L649*2.5%,2)</f>
        <v>65672.460000000006</v>
      </c>
      <c r="P649" s="3">
        <f t="shared" si="218"/>
        <v>2397044.7799999998</v>
      </c>
      <c r="Q649" s="3">
        <v>3717.4162070906018</v>
      </c>
      <c r="R649" s="3">
        <v>24736.34</v>
      </c>
      <c r="S649" s="23">
        <v>42735</v>
      </c>
      <c r="T649" s="169"/>
    </row>
    <row r="650" spans="1:20" s="127" customFormat="1" ht="29.25" hidden="1" customHeight="1" x14ac:dyDescent="0.25">
      <c r="A650" s="2"/>
      <c r="B650" s="212" t="s">
        <v>641</v>
      </c>
      <c r="C650" s="214"/>
      <c r="D650" s="2"/>
      <c r="E650" s="2"/>
      <c r="F650" s="2"/>
      <c r="G650" s="2"/>
      <c r="H650" s="4">
        <f t="shared" ref="H650:P650" si="219">ROUND(SUM(H640:H649),2)</f>
        <v>28865.200000000001</v>
      </c>
      <c r="I650" s="4">
        <f t="shared" si="219"/>
        <v>25990.1</v>
      </c>
      <c r="J650" s="4">
        <f t="shared" si="219"/>
        <v>10085</v>
      </c>
      <c r="K650" s="28">
        <f t="shared" si="219"/>
        <v>1254</v>
      </c>
      <c r="L650" s="4">
        <f t="shared" si="219"/>
        <v>53043977.920000002</v>
      </c>
      <c r="M650" s="4">
        <f t="shared" si="219"/>
        <v>0</v>
      </c>
      <c r="N650" s="4">
        <f t="shared" si="219"/>
        <v>522696.88</v>
      </c>
      <c r="O650" s="4">
        <f t="shared" si="219"/>
        <v>155301.39000000001</v>
      </c>
      <c r="P650" s="4">
        <f t="shared" si="219"/>
        <v>52365979.649999999</v>
      </c>
      <c r="Q650" s="4">
        <f t="shared" ref="Q650" si="220">L650/I650</f>
        <v>2040.9301203150433</v>
      </c>
      <c r="R650" s="3"/>
      <c r="S650" s="2"/>
      <c r="T650" s="169"/>
    </row>
    <row r="651" spans="1:20" s="127" customFormat="1" ht="29.25" hidden="1" customHeight="1" x14ac:dyDescent="0.25">
      <c r="A651" s="2"/>
      <c r="B651" s="204" t="s">
        <v>628</v>
      </c>
      <c r="C651" s="204"/>
      <c r="D651" s="2"/>
      <c r="E651" s="2"/>
      <c r="F651" s="2"/>
      <c r="G651" s="2"/>
      <c r="H651" s="4"/>
      <c r="I651" s="4"/>
      <c r="J651" s="4"/>
      <c r="K651" s="27"/>
      <c r="L651" s="4"/>
      <c r="M651" s="16"/>
      <c r="N651" s="4"/>
      <c r="O651" s="4"/>
      <c r="P651" s="4"/>
      <c r="Q651" s="3"/>
      <c r="R651" s="3"/>
      <c r="S651" s="2"/>
      <c r="T651" s="169"/>
    </row>
    <row r="652" spans="1:20" s="150" customFormat="1" ht="23.45" hidden="1" customHeight="1" x14ac:dyDescent="0.25">
      <c r="A652" s="148">
        <v>255</v>
      </c>
      <c r="B652" s="145" t="s">
        <v>654</v>
      </c>
      <c r="C652" s="142">
        <v>1971</v>
      </c>
      <c r="D652" s="56">
        <v>0</v>
      </c>
      <c r="E652" s="56" t="s">
        <v>539</v>
      </c>
      <c r="F652" s="56">
        <v>5</v>
      </c>
      <c r="G652" s="56">
        <v>4</v>
      </c>
      <c r="H652" s="146">
        <v>4413.8999999999996</v>
      </c>
      <c r="I652" s="146">
        <v>3252.2</v>
      </c>
      <c r="J652" s="147">
        <f>I652-89.9</f>
        <v>3162.2999999999997</v>
      </c>
      <c r="K652" s="148">
        <v>182</v>
      </c>
      <c r="L652" s="149">
        <v>922481.52</v>
      </c>
      <c r="M652" s="149">
        <v>0</v>
      </c>
      <c r="N652" s="149">
        <f>ROUND(L652*10%,2)</f>
        <v>92248.15</v>
      </c>
      <c r="O652" s="149">
        <f t="shared" ref="O652" si="221">ROUND(L652*2.5%,2)</f>
        <v>23062.04</v>
      </c>
      <c r="P652" s="149">
        <f t="shared" ref="P652:P659" si="222">ROUND(L652-(M652+N652+O652),2)</f>
        <v>807171.33</v>
      </c>
      <c r="Q652" s="3">
        <f t="shared" ref="Q652" si="223">L652/I652</f>
        <v>283.64845950433556</v>
      </c>
      <c r="R652" s="3">
        <v>24736.34</v>
      </c>
      <c r="S652" s="23">
        <v>42735</v>
      </c>
      <c r="T652" s="182"/>
    </row>
    <row r="653" spans="1:20" s="150" customFormat="1" ht="23.45" hidden="1" customHeight="1" x14ac:dyDescent="0.25">
      <c r="A653" s="148">
        <v>256</v>
      </c>
      <c r="B653" s="145" t="s">
        <v>650</v>
      </c>
      <c r="C653" s="142">
        <v>1972</v>
      </c>
      <c r="D653" s="56">
        <v>0</v>
      </c>
      <c r="E653" s="56" t="s">
        <v>539</v>
      </c>
      <c r="F653" s="56">
        <v>5</v>
      </c>
      <c r="G653" s="56">
        <v>2</v>
      </c>
      <c r="H653" s="146">
        <v>3374.8</v>
      </c>
      <c r="I653" s="146">
        <v>3242.7</v>
      </c>
      <c r="J653" s="147">
        <v>1745.7999999999997</v>
      </c>
      <c r="K653" s="148">
        <v>157</v>
      </c>
      <c r="L653" s="149">
        <v>3053638.57</v>
      </c>
      <c r="M653" s="34">
        <v>0</v>
      </c>
      <c r="N653" s="34">
        <v>0</v>
      </c>
      <c r="O653" s="34">
        <v>0</v>
      </c>
      <c r="P653" s="149">
        <f t="shared" si="222"/>
        <v>3053638.57</v>
      </c>
      <c r="Q653" s="149">
        <v>358.59788139513375</v>
      </c>
      <c r="R653" s="3">
        <v>24736.34</v>
      </c>
      <c r="S653" s="23">
        <v>42735</v>
      </c>
      <c r="T653" s="169"/>
    </row>
    <row r="654" spans="1:20" s="150" customFormat="1" ht="23.45" hidden="1" customHeight="1" x14ac:dyDescent="0.25">
      <c r="A654" s="148">
        <v>257</v>
      </c>
      <c r="B654" s="145" t="s">
        <v>656</v>
      </c>
      <c r="C654" s="142">
        <v>1968</v>
      </c>
      <c r="D654" s="56">
        <v>0</v>
      </c>
      <c r="E654" s="56" t="s">
        <v>539</v>
      </c>
      <c r="F654" s="56">
        <v>5</v>
      </c>
      <c r="G654" s="56">
        <v>4</v>
      </c>
      <c r="H654" s="146">
        <v>4390</v>
      </c>
      <c r="I654" s="146">
        <v>3226</v>
      </c>
      <c r="J654" s="147">
        <v>3107.2</v>
      </c>
      <c r="K654" s="148">
        <v>167</v>
      </c>
      <c r="L654" s="149">
        <v>4196220.96</v>
      </c>
      <c r="M654" s="3">
        <v>0</v>
      </c>
      <c r="N654" s="149">
        <v>419622.09</v>
      </c>
      <c r="O654" s="149">
        <f t="shared" ref="O654" si="224">ROUND(L654*2.5%,2)</f>
        <v>104905.52</v>
      </c>
      <c r="P654" s="149">
        <f t="shared" si="222"/>
        <v>3671693.35</v>
      </c>
      <c r="Q654" s="149">
        <v>1829.8266088034718</v>
      </c>
      <c r="R654" s="3">
        <v>24736.34</v>
      </c>
      <c r="S654" s="23">
        <v>42735</v>
      </c>
      <c r="T654" s="169"/>
    </row>
    <row r="655" spans="1:20" s="150" customFormat="1" ht="23.45" hidden="1" customHeight="1" x14ac:dyDescent="0.25">
      <c r="A655" s="148">
        <v>258</v>
      </c>
      <c r="B655" s="145" t="s">
        <v>657</v>
      </c>
      <c r="C655" s="142">
        <v>1972</v>
      </c>
      <c r="D655" s="56">
        <v>0</v>
      </c>
      <c r="E655" s="56" t="s">
        <v>539</v>
      </c>
      <c r="F655" s="56">
        <v>5</v>
      </c>
      <c r="G655" s="56">
        <v>4</v>
      </c>
      <c r="H655" s="146">
        <v>5053.7</v>
      </c>
      <c r="I655" s="146">
        <v>3107.2</v>
      </c>
      <c r="J655" s="147">
        <v>3107.2</v>
      </c>
      <c r="K655" s="148">
        <v>145</v>
      </c>
      <c r="L655" s="149">
        <v>4781915.34</v>
      </c>
      <c r="M655" s="3">
        <v>0</v>
      </c>
      <c r="N655" s="149">
        <v>0</v>
      </c>
      <c r="O655" s="149">
        <v>0</v>
      </c>
      <c r="P655" s="149">
        <f t="shared" si="222"/>
        <v>4781915.34</v>
      </c>
      <c r="Q655" s="3">
        <v>2804.4999967816689</v>
      </c>
      <c r="R655" s="3">
        <v>24736.34</v>
      </c>
      <c r="S655" s="23">
        <v>42735</v>
      </c>
      <c r="T655" s="169"/>
    </row>
    <row r="656" spans="1:20" s="150" customFormat="1" ht="23.45" hidden="1" customHeight="1" x14ac:dyDescent="0.25">
      <c r="A656" s="148">
        <v>259</v>
      </c>
      <c r="B656" s="145" t="s">
        <v>658</v>
      </c>
      <c r="C656" s="142">
        <v>1971</v>
      </c>
      <c r="D656" s="56">
        <v>0</v>
      </c>
      <c r="E656" s="56" t="s">
        <v>539</v>
      </c>
      <c r="F656" s="56">
        <v>5</v>
      </c>
      <c r="G656" s="56">
        <v>4</v>
      </c>
      <c r="H656" s="146">
        <v>4561.8999999999996</v>
      </c>
      <c r="I656" s="146">
        <v>3374</v>
      </c>
      <c r="J656" s="147">
        <v>3176.9</v>
      </c>
      <c r="K656" s="148">
        <v>211</v>
      </c>
      <c r="L656" s="149">
        <v>7056155.9100000001</v>
      </c>
      <c r="M656" s="3">
        <v>0</v>
      </c>
      <c r="N656" s="149">
        <v>705615.6</v>
      </c>
      <c r="O656" s="149">
        <v>176403.89</v>
      </c>
      <c r="P656" s="149">
        <f t="shared" si="222"/>
        <v>6174136.4199999999</v>
      </c>
      <c r="Q656" s="3">
        <v>2804.5</v>
      </c>
      <c r="R656" s="3">
        <v>24736.34</v>
      </c>
      <c r="S656" s="23">
        <v>42735</v>
      </c>
      <c r="T656" s="169"/>
    </row>
    <row r="657" spans="1:20" s="150" customFormat="1" ht="23.45" hidden="1" customHeight="1" x14ac:dyDescent="0.25">
      <c r="A657" s="148">
        <v>260</v>
      </c>
      <c r="B657" s="145" t="s">
        <v>659</v>
      </c>
      <c r="C657" s="142">
        <v>1968</v>
      </c>
      <c r="D657" s="56">
        <v>0</v>
      </c>
      <c r="E657" s="56" t="s">
        <v>539</v>
      </c>
      <c r="F657" s="56">
        <v>3</v>
      </c>
      <c r="G657" s="56">
        <v>4</v>
      </c>
      <c r="H657" s="146">
        <v>3555</v>
      </c>
      <c r="I657" s="146">
        <v>1907.6</v>
      </c>
      <c r="J657" s="147">
        <f>I657-88.4</f>
        <v>1819.1999999999998</v>
      </c>
      <c r="K657" s="148">
        <v>103</v>
      </c>
      <c r="L657" s="149">
        <v>484351.06</v>
      </c>
      <c r="M657" s="149">
        <v>0</v>
      </c>
      <c r="N657" s="149">
        <v>48435.1</v>
      </c>
      <c r="O657" s="149">
        <f t="shared" ref="O657" si="225">ROUND(L657*2.5%,2)</f>
        <v>12108.78</v>
      </c>
      <c r="P657" s="149">
        <f t="shared" si="222"/>
        <v>423807.18</v>
      </c>
      <c r="Q657" s="3">
        <f t="shared" ref="Q657:Q658" si="226">L657/I657</f>
        <v>253.90598657999581</v>
      </c>
      <c r="R657" s="3">
        <v>24736.34</v>
      </c>
      <c r="S657" s="23">
        <v>42735</v>
      </c>
      <c r="T657" s="182"/>
    </row>
    <row r="658" spans="1:20" s="150" customFormat="1" ht="23.45" hidden="1" customHeight="1" x14ac:dyDescent="0.25">
      <c r="A658" s="148">
        <v>261</v>
      </c>
      <c r="B658" s="145" t="s">
        <v>660</v>
      </c>
      <c r="C658" s="142">
        <v>1970</v>
      </c>
      <c r="D658" s="56">
        <v>0</v>
      </c>
      <c r="E658" s="56" t="s">
        <v>539</v>
      </c>
      <c r="F658" s="56">
        <v>5</v>
      </c>
      <c r="G658" s="56">
        <v>4</v>
      </c>
      <c r="H658" s="146">
        <v>4407.1000000000004</v>
      </c>
      <c r="I658" s="146">
        <v>3266.9</v>
      </c>
      <c r="J658" s="147">
        <f>I658-45</f>
        <v>3221.9</v>
      </c>
      <c r="K658" s="148">
        <v>178</v>
      </c>
      <c r="L658" s="149">
        <v>821174.54</v>
      </c>
      <c r="M658" s="149">
        <v>0</v>
      </c>
      <c r="N658" s="149">
        <v>72073.7</v>
      </c>
      <c r="O658" s="149">
        <v>18018.419999999998</v>
      </c>
      <c r="P658" s="149">
        <f t="shared" si="222"/>
        <v>731082.42</v>
      </c>
      <c r="Q658" s="3">
        <f t="shared" si="226"/>
        <v>251.36200679543299</v>
      </c>
      <c r="R658" s="3">
        <v>24736.34</v>
      </c>
      <c r="S658" s="23">
        <v>42735</v>
      </c>
      <c r="T658" s="182"/>
    </row>
    <row r="659" spans="1:20" s="150" customFormat="1" ht="23.45" hidden="1" customHeight="1" x14ac:dyDescent="0.25">
      <c r="A659" s="148">
        <v>262</v>
      </c>
      <c r="B659" s="145" t="s">
        <v>662</v>
      </c>
      <c r="C659" s="142">
        <v>1973</v>
      </c>
      <c r="D659" s="56">
        <v>0</v>
      </c>
      <c r="E659" s="56" t="s">
        <v>539</v>
      </c>
      <c r="F659" s="56">
        <v>5</v>
      </c>
      <c r="G659" s="56">
        <v>4</v>
      </c>
      <c r="H659" s="146">
        <v>5327.9</v>
      </c>
      <c r="I659" s="146">
        <v>3497.4</v>
      </c>
      <c r="J659" s="147">
        <v>3419.7000000000003</v>
      </c>
      <c r="K659" s="148">
        <v>179</v>
      </c>
      <c r="L659" s="149">
        <v>3389564.11</v>
      </c>
      <c r="M659" s="3">
        <v>0</v>
      </c>
      <c r="N659" s="3">
        <v>0</v>
      </c>
      <c r="O659" s="3">
        <v>0</v>
      </c>
      <c r="P659" s="149">
        <f t="shared" si="222"/>
        <v>3389564.11</v>
      </c>
      <c r="Q659" s="149">
        <v>1362.9827443243551</v>
      </c>
      <c r="R659" s="3">
        <v>24736.34</v>
      </c>
      <c r="S659" s="23">
        <v>42735</v>
      </c>
      <c r="T659" s="169"/>
    </row>
    <row r="660" spans="1:20" s="127" customFormat="1" ht="29.25" hidden="1" customHeight="1" x14ac:dyDescent="0.25">
      <c r="A660" s="2"/>
      <c r="B660" s="212" t="s">
        <v>642</v>
      </c>
      <c r="C660" s="214"/>
      <c r="D660" s="2"/>
      <c r="E660" s="2"/>
      <c r="F660" s="2"/>
      <c r="G660" s="2"/>
      <c r="H660" s="4">
        <f t="shared" ref="H660:K660" si="227">ROUND(SUM(H652:H659),2)</f>
        <v>35084.300000000003</v>
      </c>
      <c r="I660" s="4">
        <f t="shared" si="227"/>
        <v>24874</v>
      </c>
      <c r="J660" s="4">
        <f t="shared" si="227"/>
        <v>22760.2</v>
      </c>
      <c r="K660" s="4">
        <f t="shared" si="227"/>
        <v>1322</v>
      </c>
      <c r="L660" s="4">
        <f>ROUND(SUM(L652:L659),2)</f>
        <v>24705502.010000002</v>
      </c>
      <c r="M660" s="4">
        <f t="shared" ref="M660:P660" si="228">ROUND(SUM(M652:M659),2)</f>
        <v>0</v>
      </c>
      <c r="N660" s="4">
        <f t="shared" si="228"/>
        <v>1337994.6399999999</v>
      </c>
      <c r="O660" s="4">
        <f t="shared" si="228"/>
        <v>334498.65000000002</v>
      </c>
      <c r="P660" s="4">
        <f t="shared" si="228"/>
        <v>23033008.719999999</v>
      </c>
      <c r="Q660" s="4">
        <v>1824.5710377995174</v>
      </c>
      <c r="R660" s="3"/>
      <c r="S660" s="2"/>
      <c r="T660" s="169"/>
    </row>
    <row r="661" spans="1:20" s="98" customFormat="1" ht="24" hidden="1" customHeight="1" x14ac:dyDescent="0.25">
      <c r="A661" s="2"/>
      <c r="B661" s="204" t="s">
        <v>190</v>
      </c>
      <c r="C661" s="204"/>
      <c r="D661" s="2"/>
      <c r="E661" s="2"/>
      <c r="F661" s="2"/>
      <c r="G661" s="2"/>
      <c r="H661" s="2"/>
      <c r="I661" s="2"/>
      <c r="J661" s="2"/>
      <c r="K661" s="2"/>
      <c r="L661" s="3"/>
      <c r="M661" s="3"/>
      <c r="N661" s="3"/>
      <c r="O661" s="3"/>
      <c r="P661" s="3"/>
      <c r="Q661" s="3"/>
      <c r="R661" s="3"/>
      <c r="S661" s="2"/>
      <c r="T661" s="169"/>
    </row>
    <row r="662" spans="1:20" s="127" customFormat="1" ht="27.75" hidden="1" customHeight="1" x14ac:dyDescent="0.25">
      <c r="A662" s="2">
        <v>263</v>
      </c>
      <c r="B662" s="14" t="s">
        <v>181</v>
      </c>
      <c r="C662" s="115">
        <v>1973</v>
      </c>
      <c r="D662" s="2">
        <v>0</v>
      </c>
      <c r="E662" s="2" t="s">
        <v>189</v>
      </c>
      <c r="F662" s="2">
        <v>2</v>
      </c>
      <c r="G662" s="2">
        <v>2</v>
      </c>
      <c r="H662" s="15">
        <v>406.9</v>
      </c>
      <c r="I662" s="15">
        <v>366.5</v>
      </c>
      <c r="J662" s="15">
        <v>366.5</v>
      </c>
      <c r="K662" s="2">
        <v>20</v>
      </c>
      <c r="L662" s="10">
        <v>1279187.6499999999</v>
      </c>
      <c r="M662" s="3">
        <v>0</v>
      </c>
      <c r="N662" s="135">
        <f t="shared" ref="N662" si="229">ROUND(L662*10%,2)</f>
        <v>127918.77</v>
      </c>
      <c r="O662" s="135">
        <f t="shared" ref="O662" si="230">ROUND(L662*2.5%,2)</f>
        <v>31979.69</v>
      </c>
      <c r="P662" s="135">
        <f t="shared" ref="P662:P701" si="231">ROUND(L662-(M662+N662+O662),2)</f>
        <v>1119289.19</v>
      </c>
      <c r="Q662" s="3">
        <v>2075.4504774897682</v>
      </c>
      <c r="R662" s="3">
        <v>9454.09</v>
      </c>
      <c r="S662" s="23">
        <v>42735</v>
      </c>
      <c r="T662" s="169"/>
    </row>
    <row r="663" spans="1:20" s="127" customFormat="1" ht="25.5" hidden="1" customHeight="1" x14ac:dyDescent="0.25">
      <c r="A663" s="2">
        <v>264</v>
      </c>
      <c r="B663" s="14" t="s">
        <v>543</v>
      </c>
      <c r="C663" s="115">
        <v>1980</v>
      </c>
      <c r="D663" s="2">
        <v>0</v>
      </c>
      <c r="E663" s="2" t="s">
        <v>189</v>
      </c>
      <c r="F663" s="2">
        <v>2</v>
      </c>
      <c r="G663" s="2">
        <v>3</v>
      </c>
      <c r="H663" s="15">
        <v>842.3</v>
      </c>
      <c r="I663" s="15">
        <v>751.1</v>
      </c>
      <c r="J663" s="15">
        <v>625.5</v>
      </c>
      <c r="K663" s="5">
        <v>43</v>
      </c>
      <c r="L663" s="10">
        <v>2922955.91</v>
      </c>
      <c r="M663" s="3">
        <v>0</v>
      </c>
      <c r="N663" s="135">
        <f t="shared" ref="N663:N665" si="232">ROUND(L663*10%,2)</f>
        <v>292295.59000000003</v>
      </c>
      <c r="O663" s="135">
        <f t="shared" ref="O663:O665" si="233">ROUND(L663*2.5%,2)</f>
        <v>73073.899999999994</v>
      </c>
      <c r="P663" s="135">
        <f t="shared" si="231"/>
        <v>2557586.42</v>
      </c>
      <c r="Q663" s="3">
        <v>3670.3968978831044</v>
      </c>
      <c r="R663" s="3">
        <v>9454.09</v>
      </c>
      <c r="S663" s="23">
        <v>42735</v>
      </c>
      <c r="T663" s="169"/>
    </row>
    <row r="664" spans="1:20" s="127" customFormat="1" ht="23.45" hidden="1" customHeight="1" x14ac:dyDescent="0.25">
      <c r="A664" s="2">
        <v>265</v>
      </c>
      <c r="B664" s="14" t="s">
        <v>544</v>
      </c>
      <c r="C664" s="115">
        <v>1986</v>
      </c>
      <c r="D664" s="2">
        <v>0</v>
      </c>
      <c r="E664" s="2" t="s">
        <v>189</v>
      </c>
      <c r="F664" s="2">
        <v>2</v>
      </c>
      <c r="G664" s="2">
        <v>3</v>
      </c>
      <c r="H664" s="15">
        <v>796.6</v>
      </c>
      <c r="I664" s="15">
        <v>708.6</v>
      </c>
      <c r="J664" s="15">
        <v>535.6</v>
      </c>
      <c r="K664" s="5">
        <v>36</v>
      </c>
      <c r="L664" s="10">
        <v>156721.06</v>
      </c>
      <c r="M664" s="3">
        <v>0</v>
      </c>
      <c r="N664" s="135">
        <v>0</v>
      </c>
      <c r="O664" s="135">
        <v>0</v>
      </c>
      <c r="P664" s="135">
        <f t="shared" si="231"/>
        <v>156721.06</v>
      </c>
      <c r="Q664" s="3">
        <v>221.16999717753316</v>
      </c>
      <c r="R664" s="3">
        <v>9454.09</v>
      </c>
      <c r="S664" s="23">
        <v>42735</v>
      </c>
      <c r="T664" s="169"/>
    </row>
    <row r="665" spans="1:20" s="127" customFormat="1" ht="25.5" hidden="1" customHeight="1" x14ac:dyDescent="0.25">
      <c r="A665" s="2">
        <v>266</v>
      </c>
      <c r="B665" s="14" t="s">
        <v>545</v>
      </c>
      <c r="C665" s="115">
        <v>1982</v>
      </c>
      <c r="D665" s="2">
        <v>0</v>
      </c>
      <c r="E665" s="2" t="s">
        <v>189</v>
      </c>
      <c r="F665" s="2">
        <v>2</v>
      </c>
      <c r="G665" s="2">
        <v>3</v>
      </c>
      <c r="H665" s="15">
        <v>1322.3</v>
      </c>
      <c r="I665" s="15">
        <v>1322.3</v>
      </c>
      <c r="J665" s="15">
        <v>892.8</v>
      </c>
      <c r="K665" s="5">
        <v>61</v>
      </c>
      <c r="L665" s="10">
        <v>3429936.26</v>
      </c>
      <c r="M665" s="3">
        <v>0</v>
      </c>
      <c r="N665" s="135">
        <f t="shared" si="232"/>
        <v>342993.63</v>
      </c>
      <c r="O665" s="135">
        <f t="shared" si="233"/>
        <v>85748.41</v>
      </c>
      <c r="P665" s="135">
        <f t="shared" si="231"/>
        <v>3001194.22</v>
      </c>
      <c r="Q665" s="3">
        <v>2372.2167889283824</v>
      </c>
      <c r="R665" s="3">
        <v>9454.09</v>
      </c>
      <c r="S665" s="23">
        <v>42735</v>
      </c>
      <c r="T665" s="169"/>
    </row>
    <row r="666" spans="1:20" s="127" customFormat="1" ht="25.5" hidden="1" customHeight="1" x14ac:dyDescent="0.25">
      <c r="A666" s="2">
        <v>267</v>
      </c>
      <c r="B666" s="14" t="s">
        <v>546</v>
      </c>
      <c r="C666" s="115">
        <v>1982</v>
      </c>
      <c r="D666" s="2">
        <v>0</v>
      </c>
      <c r="E666" s="2" t="s">
        <v>189</v>
      </c>
      <c r="F666" s="2">
        <v>2</v>
      </c>
      <c r="G666" s="2">
        <v>3</v>
      </c>
      <c r="H666" s="15">
        <v>1272.3</v>
      </c>
      <c r="I666" s="15">
        <v>1272.9000000000001</v>
      </c>
      <c r="J666" s="15">
        <v>843.7</v>
      </c>
      <c r="K666" s="5">
        <v>50</v>
      </c>
      <c r="L666" s="10">
        <v>3348777.6</v>
      </c>
      <c r="M666" s="3">
        <v>0</v>
      </c>
      <c r="N666" s="135">
        <v>0</v>
      </c>
      <c r="O666" s="135">
        <v>0</v>
      </c>
      <c r="P666" s="135">
        <f t="shared" si="231"/>
        <v>3348777.6</v>
      </c>
      <c r="Q666" s="3">
        <v>2438.56663524236</v>
      </c>
      <c r="R666" s="3">
        <v>9454.09</v>
      </c>
      <c r="S666" s="23">
        <v>42735</v>
      </c>
      <c r="T666" s="169"/>
    </row>
    <row r="667" spans="1:20" s="127" customFormat="1" ht="25.5" hidden="1" customHeight="1" x14ac:dyDescent="0.25">
      <c r="A667" s="2">
        <v>268</v>
      </c>
      <c r="B667" s="14" t="s">
        <v>547</v>
      </c>
      <c r="C667" s="115">
        <v>1980</v>
      </c>
      <c r="D667" s="2">
        <v>0</v>
      </c>
      <c r="E667" s="2" t="s">
        <v>189</v>
      </c>
      <c r="F667" s="2">
        <v>2</v>
      </c>
      <c r="G667" s="2">
        <v>3</v>
      </c>
      <c r="H667" s="15">
        <v>835</v>
      </c>
      <c r="I667" s="15">
        <v>835</v>
      </c>
      <c r="J667" s="15">
        <v>587.9</v>
      </c>
      <c r="K667" s="5">
        <v>33</v>
      </c>
      <c r="L667" s="10">
        <v>1417685.39</v>
      </c>
      <c r="M667" s="3">
        <v>0</v>
      </c>
      <c r="N667" s="3">
        <v>0</v>
      </c>
      <c r="O667" s="3">
        <v>0</v>
      </c>
      <c r="P667" s="135">
        <f t="shared" si="231"/>
        <v>1417685.39</v>
      </c>
      <c r="Q667" s="3">
        <v>1697.8268143712573</v>
      </c>
      <c r="R667" s="3">
        <v>9454.09</v>
      </c>
      <c r="S667" s="23">
        <v>42735</v>
      </c>
      <c r="T667" s="169"/>
    </row>
    <row r="668" spans="1:20" s="127" customFormat="1" ht="25.5" hidden="1" customHeight="1" x14ac:dyDescent="0.25">
      <c r="A668" s="2">
        <v>269</v>
      </c>
      <c r="B668" s="14" t="s">
        <v>548</v>
      </c>
      <c r="C668" s="115">
        <v>1983</v>
      </c>
      <c r="D668" s="2">
        <v>0</v>
      </c>
      <c r="E668" s="2" t="s">
        <v>189</v>
      </c>
      <c r="F668" s="2">
        <v>2</v>
      </c>
      <c r="G668" s="2">
        <v>3</v>
      </c>
      <c r="H668" s="15">
        <v>847</v>
      </c>
      <c r="I668" s="15">
        <v>749.1</v>
      </c>
      <c r="J668" s="15">
        <v>625.29999999999995</v>
      </c>
      <c r="K668" s="5">
        <v>25</v>
      </c>
      <c r="L668" s="10">
        <v>165678.45000000001</v>
      </c>
      <c r="M668" s="3">
        <v>0</v>
      </c>
      <c r="N668" s="3">
        <v>0</v>
      </c>
      <c r="O668" s="3">
        <v>0</v>
      </c>
      <c r="P668" s="135">
        <f t="shared" si="231"/>
        <v>165678.45000000001</v>
      </c>
      <c r="Q668" s="3">
        <v>1903.7000133493525</v>
      </c>
      <c r="R668" s="3">
        <v>9454.09</v>
      </c>
      <c r="S668" s="23">
        <v>42735</v>
      </c>
      <c r="T668" s="169"/>
    </row>
    <row r="669" spans="1:20" s="127" customFormat="1" ht="25.5" hidden="1" customHeight="1" x14ac:dyDescent="0.25">
      <c r="A669" s="2">
        <v>270</v>
      </c>
      <c r="B669" s="14" t="s">
        <v>394</v>
      </c>
      <c r="C669" s="115">
        <v>1975</v>
      </c>
      <c r="D669" s="2">
        <v>0</v>
      </c>
      <c r="E669" s="2" t="s">
        <v>189</v>
      </c>
      <c r="F669" s="2">
        <v>2</v>
      </c>
      <c r="G669" s="2">
        <v>2</v>
      </c>
      <c r="H669" s="15">
        <v>554.29999999999995</v>
      </c>
      <c r="I669" s="15">
        <v>509.3</v>
      </c>
      <c r="J669" s="15">
        <v>340.2</v>
      </c>
      <c r="K669" s="5">
        <v>16</v>
      </c>
      <c r="L669" s="10">
        <v>270163.28000000003</v>
      </c>
      <c r="M669" s="3">
        <v>0</v>
      </c>
      <c r="N669" s="3">
        <f t="shared" ref="N669:N676" si="234">ROUND(L669*10%,2)</f>
        <v>27016.33</v>
      </c>
      <c r="O669" s="3">
        <f t="shared" ref="O669:O676" si="235">ROUND(L669*2.5%,2)</f>
        <v>6754.08</v>
      </c>
      <c r="P669" s="135">
        <f t="shared" si="231"/>
        <v>236392.87</v>
      </c>
      <c r="Q669" s="3">
        <f t="shared" ref="Q669:Q672" si="236">L669/I669</f>
        <v>530.46000392695862</v>
      </c>
      <c r="R669" s="3">
        <v>9454.09</v>
      </c>
      <c r="S669" s="23">
        <v>42735</v>
      </c>
      <c r="T669" s="169"/>
    </row>
    <row r="670" spans="1:20" s="127" customFormat="1" ht="25.5" hidden="1" customHeight="1" x14ac:dyDescent="0.25">
      <c r="A670" s="2">
        <v>271</v>
      </c>
      <c r="B670" s="14" t="s">
        <v>395</v>
      </c>
      <c r="C670" s="115">
        <v>1976</v>
      </c>
      <c r="D670" s="2">
        <v>0</v>
      </c>
      <c r="E670" s="2" t="s">
        <v>189</v>
      </c>
      <c r="F670" s="2">
        <v>2</v>
      </c>
      <c r="G670" s="2">
        <v>2</v>
      </c>
      <c r="H670" s="15">
        <v>543.5</v>
      </c>
      <c r="I670" s="15">
        <v>501.3</v>
      </c>
      <c r="J670" s="15">
        <v>426.7</v>
      </c>
      <c r="K670" s="5">
        <v>20</v>
      </c>
      <c r="L670" s="10">
        <v>269495.82</v>
      </c>
      <c r="M670" s="3">
        <v>0</v>
      </c>
      <c r="N670" s="3">
        <f t="shared" si="234"/>
        <v>26949.58</v>
      </c>
      <c r="O670" s="3">
        <f t="shared" si="235"/>
        <v>6737.4</v>
      </c>
      <c r="P670" s="135">
        <f t="shared" si="231"/>
        <v>235808.84</v>
      </c>
      <c r="Q670" s="3">
        <f t="shared" si="236"/>
        <v>537.59389587073611</v>
      </c>
      <c r="R670" s="3">
        <v>9454.09</v>
      </c>
      <c r="S670" s="23">
        <v>42735</v>
      </c>
      <c r="T670" s="169"/>
    </row>
    <row r="671" spans="1:20" s="127" customFormat="1" ht="25.5" hidden="1" customHeight="1" x14ac:dyDescent="0.25">
      <c r="A671" s="2">
        <v>272</v>
      </c>
      <c r="B671" s="14" t="s">
        <v>396</v>
      </c>
      <c r="C671" s="115">
        <v>1975</v>
      </c>
      <c r="D671" s="2">
        <v>0</v>
      </c>
      <c r="E671" s="2" t="s">
        <v>189</v>
      </c>
      <c r="F671" s="2">
        <v>2</v>
      </c>
      <c r="G671" s="2">
        <v>2</v>
      </c>
      <c r="H671" s="15">
        <v>540.89</v>
      </c>
      <c r="I671" s="15">
        <v>498.79</v>
      </c>
      <c r="J671" s="15">
        <v>498.79</v>
      </c>
      <c r="K671" s="5">
        <v>18</v>
      </c>
      <c r="L671" s="10">
        <v>613188.88</v>
      </c>
      <c r="M671" s="3">
        <v>0</v>
      </c>
      <c r="N671" s="3">
        <f t="shared" si="234"/>
        <v>61318.89</v>
      </c>
      <c r="O671" s="3">
        <f t="shared" si="235"/>
        <v>15329.72</v>
      </c>
      <c r="P671" s="135">
        <f t="shared" si="231"/>
        <v>536540.27</v>
      </c>
      <c r="Q671" s="3">
        <f t="shared" si="236"/>
        <v>1229.3527937609012</v>
      </c>
      <c r="R671" s="3">
        <v>9454.09</v>
      </c>
      <c r="S671" s="23">
        <v>42735</v>
      </c>
      <c r="T671" s="169"/>
    </row>
    <row r="672" spans="1:20" s="127" customFormat="1" ht="25.5" hidden="1" customHeight="1" x14ac:dyDescent="0.25">
      <c r="A672" s="2">
        <v>273</v>
      </c>
      <c r="B672" s="14" t="s">
        <v>397</v>
      </c>
      <c r="C672" s="115">
        <v>1977</v>
      </c>
      <c r="D672" s="2">
        <v>0</v>
      </c>
      <c r="E672" s="2" t="s">
        <v>189</v>
      </c>
      <c r="F672" s="2">
        <v>2</v>
      </c>
      <c r="G672" s="2">
        <v>3</v>
      </c>
      <c r="H672" s="15">
        <v>828.9</v>
      </c>
      <c r="I672" s="15">
        <v>746.8</v>
      </c>
      <c r="J672" s="15">
        <v>606</v>
      </c>
      <c r="K672" s="5">
        <v>32</v>
      </c>
      <c r="L672" s="10">
        <v>380845.87</v>
      </c>
      <c r="M672" s="3">
        <v>0</v>
      </c>
      <c r="N672" s="3">
        <f t="shared" ref="N672" si="237">ROUND(L672*10%,2)</f>
        <v>38084.589999999997</v>
      </c>
      <c r="O672" s="3">
        <f t="shared" ref="O672" si="238">ROUND(L672*2.5%,2)</f>
        <v>9521.15</v>
      </c>
      <c r="P672" s="135">
        <f t="shared" si="231"/>
        <v>333240.13</v>
      </c>
      <c r="Q672" s="3">
        <f t="shared" si="236"/>
        <v>509.97036689876808</v>
      </c>
      <c r="R672" s="3">
        <v>9454.09</v>
      </c>
      <c r="S672" s="23">
        <v>42735</v>
      </c>
      <c r="T672" s="169"/>
    </row>
    <row r="673" spans="1:20" s="127" customFormat="1" ht="25.5" hidden="1" customHeight="1" x14ac:dyDescent="0.25">
      <c r="A673" s="2">
        <v>274</v>
      </c>
      <c r="B673" s="14" t="s">
        <v>398</v>
      </c>
      <c r="C673" s="115">
        <v>1975</v>
      </c>
      <c r="D673" s="2">
        <v>0</v>
      </c>
      <c r="E673" s="2" t="s">
        <v>189</v>
      </c>
      <c r="F673" s="2">
        <v>2</v>
      </c>
      <c r="G673" s="2">
        <v>2</v>
      </c>
      <c r="H673" s="15">
        <v>549.1</v>
      </c>
      <c r="I673" s="15">
        <v>507.5</v>
      </c>
      <c r="J673" s="15">
        <v>466.6</v>
      </c>
      <c r="K673" s="5">
        <v>22</v>
      </c>
      <c r="L673" s="10">
        <v>269701.06</v>
      </c>
      <c r="M673" s="3">
        <v>0</v>
      </c>
      <c r="N673" s="3">
        <f t="shared" si="234"/>
        <v>26970.11</v>
      </c>
      <c r="O673" s="3">
        <f t="shared" si="235"/>
        <v>6742.53</v>
      </c>
      <c r="P673" s="135">
        <f t="shared" si="231"/>
        <v>235988.42</v>
      </c>
      <c r="Q673" s="3">
        <f t="shared" ref="Q673:Q675" si="239">L673/I673</f>
        <v>531.43066009852214</v>
      </c>
      <c r="R673" s="3">
        <v>9454.09</v>
      </c>
      <c r="S673" s="23">
        <v>42735</v>
      </c>
      <c r="T673" s="169"/>
    </row>
    <row r="674" spans="1:20" s="127" customFormat="1" ht="25.5" hidden="1" customHeight="1" x14ac:dyDescent="0.25">
      <c r="A674" s="2">
        <v>275</v>
      </c>
      <c r="B674" s="14" t="s">
        <v>399</v>
      </c>
      <c r="C674" s="115">
        <v>1977</v>
      </c>
      <c r="D674" s="2">
        <v>0</v>
      </c>
      <c r="E674" s="2" t="s">
        <v>189</v>
      </c>
      <c r="F674" s="2">
        <v>2</v>
      </c>
      <c r="G674" s="2">
        <v>3</v>
      </c>
      <c r="H674" s="15">
        <v>834.1</v>
      </c>
      <c r="I674" s="15">
        <v>744.6</v>
      </c>
      <c r="J674" s="15">
        <v>608.6</v>
      </c>
      <c r="K674" s="5">
        <v>32</v>
      </c>
      <c r="L674" s="10">
        <v>380595.44</v>
      </c>
      <c r="M674" s="3">
        <v>0</v>
      </c>
      <c r="N674" s="3">
        <f t="shared" ref="N674:N675" si="240">ROUND(L674*10%,2)</f>
        <v>38059.54</v>
      </c>
      <c r="O674" s="3">
        <f t="shared" ref="O674:O675" si="241">ROUND(L674*2.5%,2)</f>
        <v>9514.89</v>
      </c>
      <c r="P674" s="135">
        <f t="shared" si="231"/>
        <v>333021.01</v>
      </c>
      <c r="Q674" s="3">
        <f t="shared" si="239"/>
        <v>511.14080042976093</v>
      </c>
      <c r="R674" s="3">
        <v>9454.09</v>
      </c>
      <c r="S674" s="23">
        <v>42735</v>
      </c>
      <c r="T674" s="169"/>
    </row>
    <row r="675" spans="1:20" s="127" customFormat="1" ht="25.5" hidden="1" customHeight="1" x14ac:dyDescent="0.25">
      <c r="A675" s="2">
        <v>276</v>
      </c>
      <c r="B675" s="14" t="s">
        <v>400</v>
      </c>
      <c r="C675" s="115">
        <v>1977</v>
      </c>
      <c r="D675" s="2">
        <v>0</v>
      </c>
      <c r="E675" s="2" t="s">
        <v>189</v>
      </c>
      <c r="F675" s="2">
        <v>2</v>
      </c>
      <c r="G675" s="2">
        <v>3</v>
      </c>
      <c r="H675" s="15">
        <v>845.4</v>
      </c>
      <c r="I675" s="15">
        <v>753.9</v>
      </c>
      <c r="J675" s="15">
        <v>697</v>
      </c>
      <c r="K675" s="5">
        <v>27</v>
      </c>
      <c r="L675" s="10">
        <v>380845.87</v>
      </c>
      <c r="M675" s="3">
        <v>0</v>
      </c>
      <c r="N675" s="3">
        <f t="shared" si="240"/>
        <v>38084.589999999997</v>
      </c>
      <c r="O675" s="3">
        <f t="shared" si="241"/>
        <v>9521.15</v>
      </c>
      <c r="P675" s="135">
        <f t="shared" si="231"/>
        <v>333240.13</v>
      </c>
      <c r="Q675" s="3">
        <f t="shared" si="239"/>
        <v>505.16762170049077</v>
      </c>
      <c r="R675" s="3">
        <v>9454.09</v>
      </c>
      <c r="S675" s="23">
        <v>42735</v>
      </c>
      <c r="T675" s="169"/>
    </row>
    <row r="676" spans="1:20" s="127" customFormat="1" ht="25.5" hidden="1" customHeight="1" x14ac:dyDescent="0.25">
      <c r="A676" s="2">
        <v>277</v>
      </c>
      <c r="B676" s="14" t="s">
        <v>404</v>
      </c>
      <c r="C676" s="115">
        <v>1962</v>
      </c>
      <c r="D676" s="2">
        <v>0</v>
      </c>
      <c r="E676" s="2" t="s">
        <v>74</v>
      </c>
      <c r="F676" s="2">
        <v>2</v>
      </c>
      <c r="G676" s="2">
        <v>1</v>
      </c>
      <c r="H676" s="15">
        <v>304.39999999999998</v>
      </c>
      <c r="I676" s="15">
        <v>187.1</v>
      </c>
      <c r="J676" s="15">
        <v>108.8</v>
      </c>
      <c r="K676" s="5">
        <v>23</v>
      </c>
      <c r="L676" s="10">
        <v>108665.51</v>
      </c>
      <c r="M676" s="3">
        <v>0</v>
      </c>
      <c r="N676" s="3">
        <f t="shared" si="234"/>
        <v>10866.55</v>
      </c>
      <c r="O676" s="3">
        <f t="shared" si="235"/>
        <v>2716.64</v>
      </c>
      <c r="P676" s="135">
        <f t="shared" si="231"/>
        <v>95082.32</v>
      </c>
      <c r="Q676" s="3">
        <v>4540.0198289684658</v>
      </c>
      <c r="R676" s="3">
        <v>24736.34</v>
      </c>
      <c r="S676" s="23">
        <v>42735</v>
      </c>
      <c r="T676" s="169"/>
    </row>
    <row r="677" spans="1:20" s="127" customFormat="1" ht="25.5" hidden="1" customHeight="1" x14ac:dyDescent="0.25">
      <c r="A677" s="2">
        <v>278</v>
      </c>
      <c r="B677" s="14" t="s">
        <v>415</v>
      </c>
      <c r="C677" s="115">
        <v>1977</v>
      </c>
      <c r="D677" s="2">
        <v>0</v>
      </c>
      <c r="E677" s="2" t="s">
        <v>416</v>
      </c>
      <c r="F677" s="2">
        <v>5</v>
      </c>
      <c r="G677" s="2">
        <v>4</v>
      </c>
      <c r="H677" s="15">
        <v>4207.3999999999996</v>
      </c>
      <c r="I677" s="15">
        <v>3722.79</v>
      </c>
      <c r="J677" s="15">
        <v>3466.59</v>
      </c>
      <c r="K677" s="5">
        <v>124</v>
      </c>
      <c r="L677" s="10">
        <v>13057076.619999999</v>
      </c>
      <c r="M677" s="3">
        <v>0</v>
      </c>
      <c r="N677" s="3">
        <v>0</v>
      </c>
      <c r="O677" s="3">
        <v>0</v>
      </c>
      <c r="P677" s="135">
        <f t="shared" si="231"/>
        <v>13057076.619999999</v>
      </c>
      <c r="Q677" s="3">
        <f t="shared" ref="Q677:Q679" si="242">L677/I677</f>
        <v>3507.3363310850195</v>
      </c>
      <c r="R677" s="3">
        <v>15577.35</v>
      </c>
      <c r="S677" s="23">
        <v>42735</v>
      </c>
      <c r="T677" s="169"/>
    </row>
    <row r="678" spans="1:20" s="127" customFormat="1" ht="25.5" hidden="1" customHeight="1" x14ac:dyDescent="0.25">
      <c r="A678" s="2">
        <v>279</v>
      </c>
      <c r="B678" s="14" t="s">
        <v>421</v>
      </c>
      <c r="C678" s="115">
        <v>1974</v>
      </c>
      <c r="D678" s="2">
        <v>0</v>
      </c>
      <c r="E678" s="2" t="s">
        <v>189</v>
      </c>
      <c r="F678" s="2">
        <v>2</v>
      </c>
      <c r="G678" s="2">
        <v>2</v>
      </c>
      <c r="H678" s="15">
        <v>555.1</v>
      </c>
      <c r="I678" s="15">
        <v>511.7</v>
      </c>
      <c r="J678" s="15">
        <v>342.2</v>
      </c>
      <c r="K678" s="5">
        <v>27</v>
      </c>
      <c r="L678" s="10">
        <v>617060</v>
      </c>
      <c r="M678" s="3">
        <v>0</v>
      </c>
      <c r="N678" s="3">
        <f t="shared" ref="N678:N679" si="243">ROUND(L678*10%,2)</f>
        <v>61706</v>
      </c>
      <c r="O678" s="3">
        <f t="shared" ref="O678:O679" si="244">ROUND(L678*2.5%,2)</f>
        <v>15426.5</v>
      </c>
      <c r="P678" s="135">
        <f t="shared" si="231"/>
        <v>539927.5</v>
      </c>
      <c r="Q678" s="3">
        <f t="shared" si="242"/>
        <v>1205.9018956419777</v>
      </c>
      <c r="R678" s="3">
        <v>9454.09</v>
      </c>
      <c r="S678" s="23">
        <v>42735</v>
      </c>
      <c r="T678" s="169"/>
    </row>
    <row r="679" spans="1:20" s="127" customFormat="1" ht="25.5" hidden="1" customHeight="1" x14ac:dyDescent="0.25">
      <c r="A679" s="2">
        <v>280</v>
      </c>
      <c r="B679" s="14" t="s">
        <v>422</v>
      </c>
      <c r="C679" s="115">
        <v>1975</v>
      </c>
      <c r="D679" s="2">
        <v>0</v>
      </c>
      <c r="E679" s="2" t="s">
        <v>189</v>
      </c>
      <c r="F679" s="2">
        <v>2</v>
      </c>
      <c r="G679" s="2">
        <v>2</v>
      </c>
      <c r="H679" s="15">
        <v>541.20000000000005</v>
      </c>
      <c r="I679" s="15">
        <v>499.2</v>
      </c>
      <c r="J679" s="15">
        <v>312.60000000000002</v>
      </c>
      <c r="K679" s="5">
        <v>31</v>
      </c>
      <c r="L679" s="10">
        <v>876043.57</v>
      </c>
      <c r="M679" s="3">
        <v>0</v>
      </c>
      <c r="N679" s="3">
        <f t="shared" si="243"/>
        <v>87604.36</v>
      </c>
      <c r="O679" s="3">
        <f t="shared" si="244"/>
        <v>21901.09</v>
      </c>
      <c r="P679" s="135">
        <f t="shared" si="231"/>
        <v>766538.12</v>
      </c>
      <c r="Q679" s="3">
        <f t="shared" si="242"/>
        <v>1754.8949719551281</v>
      </c>
      <c r="R679" s="3">
        <v>9454.09</v>
      </c>
      <c r="S679" s="23">
        <v>42735</v>
      </c>
      <c r="T679" s="169"/>
    </row>
    <row r="680" spans="1:20" s="127" customFormat="1" ht="25.5" hidden="1" customHeight="1" x14ac:dyDescent="0.25">
      <c r="A680" s="2">
        <v>281</v>
      </c>
      <c r="B680" s="14" t="s">
        <v>737</v>
      </c>
      <c r="C680" s="115">
        <v>1989</v>
      </c>
      <c r="D680" s="2">
        <v>0</v>
      </c>
      <c r="E680" s="2" t="s">
        <v>189</v>
      </c>
      <c r="F680" s="2">
        <v>2</v>
      </c>
      <c r="G680" s="2">
        <v>3</v>
      </c>
      <c r="H680" s="15">
        <v>1338.6</v>
      </c>
      <c r="I680" s="15">
        <v>1146.9000000000001</v>
      </c>
      <c r="J680" s="15">
        <v>994.8</v>
      </c>
      <c r="K680" s="5">
        <v>49</v>
      </c>
      <c r="L680" s="10">
        <v>2761364.92</v>
      </c>
      <c r="M680" s="3">
        <v>0</v>
      </c>
      <c r="N680" s="3">
        <v>0</v>
      </c>
      <c r="O680" s="3">
        <v>0</v>
      </c>
      <c r="P680" s="135">
        <f t="shared" si="231"/>
        <v>2761364.92</v>
      </c>
      <c r="Q680" s="3">
        <v>2406.7976283895719</v>
      </c>
      <c r="R680" s="3">
        <v>9454.09</v>
      </c>
      <c r="S680" s="23">
        <v>42735</v>
      </c>
      <c r="T680" s="169"/>
    </row>
    <row r="681" spans="1:20" s="127" customFormat="1" ht="25.5" hidden="1" customHeight="1" x14ac:dyDescent="0.25">
      <c r="A681" s="2">
        <v>282</v>
      </c>
      <c r="B681" s="14" t="s">
        <v>841</v>
      </c>
      <c r="C681" s="2">
        <v>1977</v>
      </c>
      <c r="D681" s="2">
        <v>0</v>
      </c>
      <c r="E681" s="2" t="s">
        <v>189</v>
      </c>
      <c r="F681" s="2">
        <v>2</v>
      </c>
      <c r="G681" s="2">
        <v>2</v>
      </c>
      <c r="H681" s="15">
        <v>534</v>
      </c>
      <c r="I681" s="15">
        <v>491.8</v>
      </c>
      <c r="J681" s="15">
        <v>389.6</v>
      </c>
      <c r="K681" s="5">
        <v>34</v>
      </c>
      <c r="L681" s="10">
        <v>1198319.9099999999</v>
      </c>
      <c r="M681" s="3">
        <v>0</v>
      </c>
      <c r="N681" s="3">
        <f t="shared" ref="N681" si="245">ROUND(L681*10%,2)</f>
        <v>119831.99</v>
      </c>
      <c r="O681" s="3">
        <f t="shared" ref="O681" si="246">ROUND(L681*2.5%,2)</f>
        <v>29958</v>
      </c>
      <c r="P681" s="135">
        <f t="shared" si="231"/>
        <v>1048529.92</v>
      </c>
      <c r="Q681" s="3">
        <v>2406.7976283895719</v>
      </c>
      <c r="R681" s="3">
        <v>9454.09</v>
      </c>
      <c r="S681" s="23">
        <v>42735</v>
      </c>
      <c r="T681" s="169"/>
    </row>
    <row r="682" spans="1:20" s="127" customFormat="1" ht="25.5" hidden="1" customHeight="1" x14ac:dyDescent="0.25">
      <c r="A682" s="2">
        <v>283</v>
      </c>
      <c r="B682" s="14" t="s">
        <v>424</v>
      </c>
      <c r="C682" s="115">
        <v>1973</v>
      </c>
      <c r="D682" s="2">
        <v>0</v>
      </c>
      <c r="E682" s="2" t="s">
        <v>189</v>
      </c>
      <c r="F682" s="2">
        <v>2</v>
      </c>
      <c r="G682" s="2">
        <v>2</v>
      </c>
      <c r="H682" s="15">
        <v>535</v>
      </c>
      <c r="I682" s="15">
        <v>492.2</v>
      </c>
      <c r="J682" s="15">
        <v>410.6</v>
      </c>
      <c r="K682" s="5">
        <v>27</v>
      </c>
      <c r="L682" s="10">
        <v>1690441.71</v>
      </c>
      <c r="M682" s="3">
        <v>0</v>
      </c>
      <c r="N682" s="3">
        <f t="shared" ref="N682:N701" si="247">ROUND(L682*10%,2)</f>
        <v>169044.17</v>
      </c>
      <c r="O682" s="3">
        <f t="shared" ref="O682:O687" si="248">ROUND(L682*2.5%,2)</f>
        <v>42261.04</v>
      </c>
      <c r="P682" s="135">
        <f t="shared" si="231"/>
        <v>1479136.5</v>
      </c>
      <c r="Q682" s="3">
        <v>3705.7033116619259</v>
      </c>
      <c r="R682" s="3">
        <v>9454.09</v>
      </c>
      <c r="S682" s="23">
        <v>42735</v>
      </c>
      <c r="T682" s="169"/>
    </row>
    <row r="683" spans="1:20" s="127" customFormat="1" ht="25.5" hidden="1" customHeight="1" x14ac:dyDescent="0.25">
      <c r="A683" s="2">
        <v>284</v>
      </c>
      <c r="B683" s="14" t="s">
        <v>425</v>
      </c>
      <c r="C683" s="115">
        <v>1973</v>
      </c>
      <c r="D683" s="2">
        <v>0</v>
      </c>
      <c r="E683" s="2" t="s">
        <v>189</v>
      </c>
      <c r="F683" s="2">
        <v>2</v>
      </c>
      <c r="G683" s="2">
        <v>2</v>
      </c>
      <c r="H683" s="15">
        <v>532</v>
      </c>
      <c r="I683" s="15">
        <v>492.8</v>
      </c>
      <c r="J683" s="15">
        <v>442.7</v>
      </c>
      <c r="K683" s="5">
        <v>31</v>
      </c>
      <c r="L683" s="10">
        <v>1024430.93</v>
      </c>
      <c r="M683" s="3">
        <v>0</v>
      </c>
      <c r="N683" s="3">
        <f t="shared" si="247"/>
        <v>102443.09</v>
      </c>
      <c r="O683" s="3">
        <f t="shared" si="248"/>
        <v>25610.77</v>
      </c>
      <c r="P683" s="135">
        <f t="shared" si="231"/>
        <v>896377.07</v>
      </c>
      <c r="Q683" s="3">
        <v>3629.2774147727268</v>
      </c>
      <c r="R683" s="3">
        <v>9454.09</v>
      </c>
      <c r="S683" s="23">
        <v>42735</v>
      </c>
      <c r="T683" s="169"/>
    </row>
    <row r="684" spans="1:20" s="127" customFormat="1" ht="25.5" hidden="1" customHeight="1" x14ac:dyDescent="0.25">
      <c r="A684" s="2">
        <v>285</v>
      </c>
      <c r="B684" s="14" t="s">
        <v>426</v>
      </c>
      <c r="C684" s="115">
        <v>1986</v>
      </c>
      <c r="D684" s="2">
        <v>0</v>
      </c>
      <c r="E684" s="2" t="s">
        <v>189</v>
      </c>
      <c r="F684" s="2">
        <v>2</v>
      </c>
      <c r="G684" s="2">
        <v>3</v>
      </c>
      <c r="H684" s="15">
        <v>831.1</v>
      </c>
      <c r="I684" s="15">
        <v>733.3</v>
      </c>
      <c r="J684" s="15">
        <v>623.5</v>
      </c>
      <c r="K684" s="5">
        <v>25</v>
      </c>
      <c r="L684" s="10">
        <v>162265.79</v>
      </c>
      <c r="M684" s="3">
        <v>0</v>
      </c>
      <c r="N684" s="3">
        <v>0</v>
      </c>
      <c r="O684" s="3">
        <v>0</v>
      </c>
      <c r="P684" s="135">
        <f t="shared" si="231"/>
        <v>162265.79</v>
      </c>
      <c r="Q684" s="3">
        <v>1903.7</v>
      </c>
      <c r="R684" s="3">
        <v>9454.09</v>
      </c>
      <c r="S684" s="23">
        <v>42735</v>
      </c>
      <c r="T684" s="169"/>
    </row>
    <row r="685" spans="1:20" s="127" customFormat="1" ht="25.5" hidden="1" customHeight="1" x14ac:dyDescent="0.25">
      <c r="A685" s="2">
        <v>286</v>
      </c>
      <c r="B685" s="14" t="s">
        <v>173</v>
      </c>
      <c r="C685" s="115">
        <v>1951</v>
      </c>
      <c r="D685" s="2">
        <v>0</v>
      </c>
      <c r="E685" s="2" t="s">
        <v>189</v>
      </c>
      <c r="F685" s="2">
        <v>2</v>
      </c>
      <c r="G685" s="2">
        <v>2</v>
      </c>
      <c r="H685" s="15">
        <v>543.5</v>
      </c>
      <c r="I685" s="15">
        <v>494.3</v>
      </c>
      <c r="J685" s="15">
        <v>191.8</v>
      </c>
      <c r="K685" s="5">
        <v>29</v>
      </c>
      <c r="L685" s="10">
        <v>716986.73</v>
      </c>
      <c r="M685" s="3">
        <v>0</v>
      </c>
      <c r="N685" s="3">
        <f t="shared" si="247"/>
        <v>71698.67</v>
      </c>
      <c r="O685" s="3">
        <f t="shared" si="248"/>
        <v>17924.669999999998</v>
      </c>
      <c r="P685" s="135">
        <f t="shared" si="231"/>
        <v>627363.39</v>
      </c>
      <c r="Q685" s="3">
        <v>1337.0600040461259</v>
      </c>
      <c r="R685" s="3">
        <v>9454.09</v>
      </c>
      <c r="S685" s="23">
        <v>42735</v>
      </c>
      <c r="T685" s="169"/>
    </row>
    <row r="686" spans="1:20" s="127" customFormat="1" ht="25.5" hidden="1" customHeight="1" x14ac:dyDescent="0.25">
      <c r="A686" s="2">
        <v>287</v>
      </c>
      <c r="B686" s="14" t="s">
        <v>178</v>
      </c>
      <c r="C686" s="115">
        <v>1971</v>
      </c>
      <c r="D686" s="2">
        <v>0</v>
      </c>
      <c r="E686" s="2" t="s">
        <v>189</v>
      </c>
      <c r="F686" s="2">
        <v>2</v>
      </c>
      <c r="G686" s="2">
        <v>2</v>
      </c>
      <c r="H686" s="15">
        <v>788.1</v>
      </c>
      <c r="I686" s="15">
        <v>497.9</v>
      </c>
      <c r="J686" s="15">
        <v>364.6</v>
      </c>
      <c r="K686" s="5">
        <v>34</v>
      </c>
      <c r="L686" s="10">
        <v>109694.57</v>
      </c>
      <c r="M686" s="3">
        <v>0</v>
      </c>
      <c r="N686" s="3">
        <f t="shared" si="247"/>
        <v>10969.46</v>
      </c>
      <c r="O686" s="3">
        <f t="shared" si="248"/>
        <v>2742.36</v>
      </c>
      <c r="P686" s="135">
        <f t="shared" si="231"/>
        <v>95982.75</v>
      </c>
      <c r="Q686" s="3">
        <v>3305.9722233380198</v>
      </c>
      <c r="R686" s="3">
        <v>9454.09</v>
      </c>
      <c r="S686" s="23">
        <v>42735</v>
      </c>
      <c r="T686" s="169"/>
    </row>
    <row r="687" spans="1:20" s="127" customFormat="1" ht="25.5" hidden="1" customHeight="1" x14ac:dyDescent="0.25">
      <c r="A687" s="2">
        <v>288</v>
      </c>
      <c r="B687" s="14" t="s">
        <v>427</v>
      </c>
      <c r="C687" s="115">
        <v>1974</v>
      </c>
      <c r="D687" s="2">
        <v>0</v>
      </c>
      <c r="E687" s="2" t="s">
        <v>189</v>
      </c>
      <c r="F687" s="2">
        <v>2</v>
      </c>
      <c r="G687" s="2">
        <v>2</v>
      </c>
      <c r="H687" s="15">
        <v>549.6</v>
      </c>
      <c r="I687" s="15">
        <v>505.1</v>
      </c>
      <c r="J687" s="15">
        <v>344.4</v>
      </c>
      <c r="K687" s="5">
        <v>28</v>
      </c>
      <c r="L687" s="10">
        <v>111712.97</v>
      </c>
      <c r="M687" s="3">
        <v>0</v>
      </c>
      <c r="N687" s="3">
        <f t="shared" si="247"/>
        <v>11171.3</v>
      </c>
      <c r="O687" s="3">
        <f t="shared" si="248"/>
        <v>2792.82</v>
      </c>
      <c r="P687" s="135">
        <f t="shared" si="231"/>
        <v>97748.85</v>
      </c>
      <c r="Q687" s="3">
        <v>698.60999802019398</v>
      </c>
      <c r="R687" s="3">
        <v>9454.09</v>
      </c>
      <c r="S687" s="23">
        <v>42735</v>
      </c>
      <c r="T687" s="169"/>
    </row>
    <row r="688" spans="1:20" s="127" customFormat="1" ht="25.5" hidden="1" customHeight="1" x14ac:dyDescent="0.25">
      <c r="A688" s="2">
        <v>289</v>
      </c>
      <c r="B688" s="14" t="s">
        <v>428</v>
      </c>
      <c r="C688" s="115">
        <v>1977</v>
      </c>
      <c r="D688" s="2">
        <v>0</v>
      </c>
      <c r="E688" s="2" t="s">
        <v>189</v>
      </c>
      <c r="F688" s="2">
        <v>2</v>
      </c>
      <c r="G688" s="2">
        <v>2</v>
      </c>
      <c r="H688" s="15">
        <v>549.4</v>
      </c>
      <c r="I688" s="15">
        <v>549.4</v>
      </c>
      <c r="J688" s="15">
        <v>192.7</v>
      </c>
      <c r="K688" s="5">
        <v>35</v>
      </c>
      <c r="L688" s="10">
        <v>111005.22</v>
      </c>
      <c r="M688" s="3">
        <v>0</v>
      </c>
      <c r="N688" s="3">
        <f t="shared" ref="N688" si="249">ROUND(L688*10%,2)</f>
        <v>11100.52</v>
      </c>
      <c r="O688" s="3">
        <f t="shared" ref="O688" si="250">ROUND(L688*2.5%,2)</f>
        <v>2775.13</v>
      </c>
      <c r="P688" s="135">
        <f t="shared" si="231"/>
        <v>97129.57</v>
      </c>
      <c r="Q688" s="3">
        <v>1739.1099927193302</v>
      </c>
      <c r="R688" s="3">
        <v>9454.09</v>
      </c>
      <c r="S688" s="23">
        <v>42735</v>
      </c>
      <c r="T688" s="169"/>
    </row>
    <row r="689" spans="1:20" s="127" customFormat="1" ht="25.5" hidden="1" customHeight="1" x14ac:dyDescent="0.25">
      <c r="A689" s="2">
        <v>290</v>
      </c>
      <c r="B689" s="14" t="s">
        <v>429</v>
      </c>
      <c r="C689" s="115">
        <v>1973</v>
      </c>
      <c r="D689" s="2">
        <v>0</v>
      </c>
      <c r="E689" s="2" t="s">
        <v>189</v>
      </c>
      <c r="F689" s="2">
        <v>2</v>
      </c>
      <c r="G689" s="2">
        <v>2</v>
      </c>
      <c r="H689" s="15">
        <v>527.5</v>
      </c>
      <c r="I689" s="15">
        <v>485.9</v>
      </c>
      <c r="J689" s="15">
        <v>313.89999999999998</v>
      </c>
      <c r="K689" s="5">
        <v>23</v>
      </c>
      <c r="L689" s="10">
        <v>1197122.51</v>
      </c>
      <c r="M689" s="3">
        <v>0</v>
      </c>
      <c r="N689" s="3">
        <f t="shared" si="247"/>
        <v>119712.25</v>
      </c>
      <c r="O689" s="3">
        <f t="shared" ref="O689:O696" si="251">ROUND(L689*2.5%,2)</f>
        <v>29928.06</v>
      </c>
      <c r="P689" s="135">
        <f t="shared" si="231"/>
        <v>1047482.2</v>
      </c>
      <c r="Q689" s="3">
        <v>2463.7219798312412</v>
      </c>
      <c r="R689" s="3">
        <v>9454.09</v>
      </c>
      <c r="S689" s="23">
        <v>42735</v>
      </c>
      <c r="T689" s="169"/>
    </row>
    <row r="690" spans="1:20" s="127" customFormat="1" ht="25.5" hidden="1" customHeight="1" x14ac:dyDescent="0.25">
      <c r="A690" s="2">
        <v>291</v>
      </c>
      <c r="B690" s="14" t="s">
        <v>179</v>
      </c>
      <c r="C690" s="115">
        <v>1971</v>
      </c>
      <c r="D690" s="2">
        <v>0</v>
      </c>
      <c r="E690" s="2" t="s">
        <v>189</v>
      </c>
      <c r="F690" s="2">
        <v>2</v>
      </c>
      <c r="G690" s="2">
        <v>1</v>
      </c>
      <c r="H690" s="15">
        <v>366.5</v>
      </c>
      <c r="I690" s="15">
        <v>340</v>
      </c>
      <c r="J690" s="15">
        <v>209.5</v>
      </c>
      <c r="K690" s="5">
        <v>17</v>
      </c>
      <c r="L690" s="10">
        <v>397167.68</v>
      </c>
      <c r="M690" s="3">
        <v>0</v>
      </c>
      <c r="N690" s="3">
        <f t="shared" si="247"/>
        <v>39716.769999999997</v>
      </c>
      <c r="O690" s="3">
        <f t="shared" ref="O690" si="252">ROUND((M690+N690)*0.25,2)</f>
        <v>9929.19</v>
      </c>
      <c r="P690" s="135">
        <f t="shared" si="231"/>
        <v>347521.72</v>
      </c>
      <c r="Q690" s="3">
        <v>2696.51</v>
      </c>
      <c r="R690" s="3">
        <v>9454.09</v>
      </c>
      <c r="S690" s="23">
        <v>42735</v>
      </c>
      <c r="T690" s="169"/>
    </row>
    <row r="691" spans="1:20" s="127" customFormat="1" ht="25.5" hidden="1" customHeight="1" x14ac:dyDescent="0.25">
      <c r="A691" s="2">
        <v>292</v>
      </c>
      <c r="B691" s="14" t="s">
        <v>70</v>
      </c>
      <c r="C691" s="115">
        <v>1977</v>
      </c>
      <c r="D691" s="2">
        <v>0</v>
      </c>
      <c r="E691" s="2" t="s">
        <v>189</v>
      </c>
      <c r="F691" s="2">
        <v>2</v>
      </c>
      <c r="G691" s="2">
        <v>2</v>
      </c>
      <c r="H691" s="15">
        <v>550.9</v>
      </c>
      <c r="I691" s="15">
        <v>509.09</v>
      </c>
      <c r="J691" s="15">
        <v>369.62</v>
      </c>
      <c r="K691" s="5">
        <v>21</v>
      </c>
      <c r="L691" s="10">
        <v>1623464.44</v>
      </c>
      <c r="M691" s="3">
        <v>0</v>
      </c>
      <c r="N691" s="3">
        <f t="shared" ref="N691" si="253">ROUND(L691*10%,2)</f>
        <v>162346.44</v>
      </c>
      <c r="O691" s="3">
        <f t="shared" ref="O691:O692" si="254">ROUND((M691+N691)*0.25,2)</f>
        <v>40586.61</v>
      </c>
      <c r="P691" s="135">
        <f t="shared" si="231"/>
        <v>1420531.39</v>
      </c>
      <c r="Q691" s="3">
        <v>3187.6376082814436</v>
      </c>
      <c r="R691" s="3">
        <v>9454.09</v>
      </c>
      <c r="S691" s="23">
        <v>42735</v>
      </c>
      <c r="T691" s="169"/>
    </row>
    <row r="692" spans="1:20" s="127" customFormat="1" ht="25.5" hidden="1" customHeight="1" x14ac:dyDescent="0.25">
      <c r="A692" s="2">
        <v>293</v>
      </c>
      <c r="B692" s="14" t="s">
        <v>430</v>
      </c>
      <c r="C692" s="115">
        <v>1976</v>
      </c>
      <c r="D692" s="2">
        <v>0</v>
      </c>
      <c r="E692" s="2" t="s">
        <v>32</v>
      </c>
      <c r="F692" s="2">
        <v>2</v>
      </c>
      <c r="G692" s="2">
        <v>2</v>
      </c>
      <c r="H692" s="15">
        <v>762.6</v>
      </c>
      <c r="I692" s="15">
        <v>674.7</v>
      </c>
      <c r="J692" s="15">
        <v>436.4</v>
      </c>
      <c r="K692" s="5">
        <v>39</v>
      </c>
      <c r="L692" s="10">
        <v>211680.38</v>
      </c>
      <c r="M692" s="3">
        <v>0</v>
      </c>
      <c r="N692" s="3">
        <f t="shared" si="247"/>
        <v>21168.04</v>
      </c>
      <c r="O692" s="3">
        <f t="shared" si="254"/>
        <v>5292.01</v>
      </c>
      <c r="P692" s="135">
        <f t="shared" si="231"/>
        <v>185220.33</v>
      </c>
      <c r="Q692" s="3">
        <v>4731.0416777827177</v>
      </c>
      <c r="R692" s="3">
        <v>15577.35</v>
      </c>
      <c r="S692" s="23">
        <v>42735</v>
      </c>
      <c r="T692" s="169"/>
    </row>
    <row r="693" spans="1:20" s="127" customFormat="1" ht="25.5" hidden="1" customHeight="1" x14ac:dyDescent="0.25">
      <c r="A693" s="2">
        <v>294</v>
      </c>
      <c r="B693" s="14" t="s">
        <v>183</v>
      </c>
      <c r="C693" s="115">
        <v>1973</v>
      </c>
      <c r="D693" s="2">
        <v>0</v>
      </c>
      <c r="E693" s="2" t="s">
        <v>189</v>
      </c>
      <c r="F693" s="2">
        <v>2</v>
      </c>
      <c r="G693" s="2">
        <v>2</v>
      </c>
      <c r="H693" s="15">
        <v>543.9</v>
      </c>
      <c r="I693" s="15">
        <v>501.4</v>
      </c>
      <c r="J693" s="15">
        <v>261.7</v>
      </c>
      <c r="K693" s="5">
        <v>26</v>
      </c>
      <c r="L693" s="10">
        <v>110894.64</v>
      </c>
      <c r="M693" s="3">
        <v>0</v>
      </c>
      <c r="N693" s="3">
        <v>0</v>
      </c>
      <c r="O693" s="3">
        <v>0</v>
      </c>
      <c r="P693" s="135">
        <f t="shared" si="231"/>
        <v>110894.64</v>
      </c>
      <c r="Q693" s="3">
        <v>221.17000398883127</v>
      </c>
      <c r="R693" s="3">
        <v>9454.09</v>
      </c>
      <c r="S693" s="23">
        <v>42735</v>
      </c>
      <c r="T693" s="169"/>
    </row>
    <row r="694" spans="1:20" s="127" customFormat="1" ht="25.5" hidden="1" customHeight="1" x14ac:dyDescent="0.25">
      <c r="A694" s="2">
        <v>295</v>
      </c>
      <c r="B694" s="14" t="s">
        <v>431</v>
      </c>
      <c r="C694" s="115">
        <v>1973</v>
      </c>
      <c r="D694" s="2">
        <v>0</v>
      </c>
      <c r="E694" s="2" t="s">
        <v>189</v>
      </c>
      <c r="F694" s="2">
        <v>2</v>
      </c>
      <c r="G694" s="2">
        <v>2</v>
      </c>
      <c r="H694" s="15">
        <v>541.5</v>
      </c>
      <c r="I694" s="15">
        <v>504.3</v>
      </c>
      <c r="J694" s="15">
        <v>326.8</v>
      </c>
      <c r="K694" s="5">
        <v>28</v>
      </c>
      <c r="L694" s="10">
        <v>960035.91</v>
      </c>
      <c r="M694" s="3">
        <v>0</v>
      </c>
      <c r="N694" s="3">
        <f t="shared" si="247"/>
        <v>96003.59</v>
      </c>
      <c r="O694" s="3">
        <f t="shared" si="251"/>
        <v>24000.9</v>
      </c>
      <c r="P694" s="135">
        <f t="shared" si="231"/>
        <v>840031.42</v>
      </c>
      <c r="Q694" s="3">
        <v>1903.7</v>
      </c>
      <c r="R694" s="3">
        <v>9454.09</v>
      </c>
      <c r="S694" s="23">
        <v>42735</v>
      </c>
      <c r="T694" s="169"/>
    </row>
    <row r="695" spans="1:20" s="127" customFormat="1" ht="25.5" hidden="1" customHeight="1" x14ac:dyDescent="0.25">
      <c r="A695" s="2">
        <v>296</v>
      </c>
      <c r="B695" s="14" t="s">
        <v>432</v>
      </c>
      <c r="C695" s="115">
        <v>1968</v>
      </c>
      <c r="D695" s="2">
        <v>0</v>
      </c>
      <c r="E695" s="2" t="s">
        <v>127</v>
      </c>
      <c r="F695" s="2">
        <v>2</v>
      </c>
      <c r="G695" s="2">
        <v>2</v>
      </c>
      <c r="H695" s="15">
        <v>420.9</v>
      </c>
      <c r="I695" s="15">
        <v>382.9</v>
      </c>
      <c r="J695" s="15">
        <v>340.3</v>
      </c>
      <c r="K695" s="5">
        <v>17</v>
      </c>
      <c r="L695" s="10">
        <v>1157541.8999999999</v>
      </c>
      <c r="M695" s="3">
        <v>0</v>
      </c>
      <c r="N695" s="3">
        <f t="shared" si="247"/>
        <v>115754.19</v>
      </c>
      <c r="O695" s="3">
        <f t="shared" si="251"/>
        <v>28938.55</v>
      </c>
      <c r="P695" s="135">
        <f t="shared" si="231"/>
        <v>1012849.16</v>
      </c>
      <c r="Q695" s="3">
        <v>3517.3799947767043</v>
      </c>
      <c r="R695" s="3">
        <v>24736.34</v>
      </c>
      <c r="S695" s="23">
        <v>42735</v>
      </c>
      <c r="T695" s="169"/>
    </row>
    <row r="696" spans="1:20" s="127" customFormat="1" ht="25.5" hidden="1" customHeight="1" x14ac:dyDescent="0.25">
      <c r="A696" s="2">
        <v>297</v>
      </c>
      <c r="B696" s="14" t="s">
        <v>433</v>
      </c>
      <c r="C696" s="115">
        <v>1968</v>
      </c>
      <c r="D696" s="2">
        <v>0</v>
      </c>
      <c r="E696" s="2" t="s">
        <v>127</v>
      </c>
      <c r="F696" s="2">
        <v>2</v>
      </c>
      <c r="G696" s="2">
        <v>3</v>
      </c>
      <c r="H696" s="15">
        <v>613.20000000000005</v>
      </c>
      <c r="I696" s="15">
        <v>551.1</v>
      </c>
      <c r="J696" s="15">
        <v>517.29999999999995</v>
      </c>
      <c r="K696" s="5">
        <v>34</v>
      </c>
      <c r="L696" s="10">
        <v>1938428.12</v>
      </c>
      <c r="M696" s="3">
        <v>0</v>
      </c>
      <c r="N696" s="3">
        <f t="shared" si="247"/>
        <v>193842.81</v>
      </c>
      <c r="O696" s="3">
        <f t="shared" si="251"/>
        <v>48460.7</v>
      </c>
      <c r="P696" s="135">
        <f t="shared" si="231"/>
        <v>1696124.61</v>
      </c>
      <c r="Q696" s="3">
        <v>3517.3800036291054</v>
      </c>
      <c r="R696" s="3">
        <v>24736.34</v>
      </c>
      <c r="S696" s="23">
        <v>42735</v>
      </c>
      <c r="T696" s="169"/>
    </row>
    <row r="697" spans="1:20" s="127" customFormat="1" ht="25.5" hidden="1" customHeight="1" x14ac:dyDescent="0.25">
      <c r="A697" s="2">
        <v>298</v>
      </c>
      <c r="B697" s="14" t="s">
        <v>187</v>
      </c>
      <c r="C697" s="115">
        <v>1966</v>
      </c>
      <c r="D697" s="2">
        <v>0</v>
      </c>
      <c r="E697" s="2" t="s">
        <v>189</v>
      </c>
      <c r="F697" s="2">
        <v>2</v>
      </c>
      <c r="G697" s="2">
        <v>3</v>
      </c>
      <c r="H697" s="15">
        <v>575.9</v>
      </c>
      <c r="I697" s="15">
        <v>517.4</v>
      </c>
      <c r="J697" s="15">
        <v>517.4</v>
      </c>
      <c r="K697" s="5">
        <v>28</v>
      </c>
      <c r="L697" s="10">
        <v>288858.02</v>
      </c>
      <c r="M697" s="3">
        <v>0</v>
      </c>
      <c r="N697" s="3">
        <f t="shared" si="247"/>
        <v>28885.8</v>
      </c>
      <c r="O697" s="3">
        <f t="shared" ref="O697" si="255">ROUND((M697+N697)*0.25,2)</f>
        <v>7221.45</v>
      </c>
      <c r="P697" s="135">
        <f t="shared" si="231"/>
        <v>252750.77</v>
      </c>
      <c r="Q697" s="3">
        <v>2696.5100115964437</v>
      </c>
      <c r="R697" s="3">
        <v>9454.09</v>
      </c>
      <c r="S697" s="23">
        <v>42735</v>
      </c>
      <c r="T697" s="169"/>
    </row>
    <row r="698" spans="1:20" s="127" customFormat="1" ht="25.5" hidden="1" customHeight="1" x14ac:dyDescent="0.25">
      <c r="A698" s="2">
        <v>299</v>
      </c>
      <c r="B698" s="14" t="s">
        <v>434</v>
      </c>
      <c r="C698" s="115">
        <v>1978</v>
      </c>
      <c r="D698" s="2">
        <v>0</v>
      </c>
      <c r="E698" s="2" t="s">
        <v>189</v>
      </c>
      <c r="F698" s="2">
        <v>2</v>
      </c>
      <c r="G698" s="2">
        <v>3</v>
      </c>
      <c r="H698" s="15">
        <v>821.79</v>
      </c>
      <c r="I698" s="15">
        <v>728.09</v>
      </c>
      <c r="J698" s="15">
        <v>571.36</v>
      </c>
      <c r="K698" s="5">
        <v>38</v>
      </c>
      <c r="L698" s="10">
        <v>1912252.99</v>
      </c>
      <c r="M698" s="3">
        <v>0</v>
      </c>
      <c r="N698" s="3">
        <f t="shared" ref="N698:N699" si="256">ROUND(L698*10%,2)</f>
        <v>191225.3</v>
      </c>
      <c r="O698" s="3">
        <f t="shared" ref="O698:O699" si="257">ROUND((M698+N698)*0.25,2)</f>
        <v>47806.33</v>
      </c>
      <c r="P698" s="135">
        <f t="shared" si="231"/>
        <v>1673221.36</v>
      </c>
      <c r="Q698" s="3">
        <v>2553.1253553818897</v>
      </c>
      <c r="R698" s="3">
        <v>9454.09</v>
      </c>
      <c r="S698" s="23">
        <v>42735</v>
      </c>
      <c r="T698" s="169"/>
    </row>
    <row r="699" spans="1:20" s="127" customFormat="1" ht="25.5" hidden="1" customHeight="1" x14ac:dyDescent="0.25">
      <c r="A699" s="2">
        <v>300</v>
      </c>
      <c r="B699" s="14" t="s">
        <v>567</v>
      </c>
      <c r="C699" s="115">
        <v>1982</v>
      </c>
      <c r="D699" s="2">
        <v>0</v>
      </c>
      <c r="E699" s="2" t="s">
        <v>189</v>
      </c>
      <c r="F699" s="2">
        <v>2</v>
      </c>
      <c r="G699" s="2">
        <v>3</v>
      </c>
      <c r="H699" s="15">
        <v>1149.9000000000001</v>
      </c>
      <c r="I699" s="15">
        <v>983.8</v>
      </c>
      <c r="J699" s="15">
        <v>709.15</v>
      </c>
      <c r="K699" s="5">
        <v>57</v>
      </c>
      <c r="L699" s="10">
        <v>2666045.85</v>
      </c>
      <c r="M699" s="3">
        <v>0</v>
      </c>
      <c r="N699" s="3">
        <f t="shared" si="256"/>
        <v>266604.59000000003</v>
      </c>
      <c r="O699" s="3">
        <f t="shared" si="257"/>
        <v>66651.149999999994</v>
      </c>
      <c r="P699" s="135">
        <f t="shared" si="231"/>
        <v>2332790.11</v>
      </c>
      <c r="Q699" s="3">
        <v>1700.7500000000002</v>
      </c>
      <c r="R699" s="3">
        <v>9454.09</v>
      </c>
      <c r="S699" s="23">
        <v>42735</v>
      </c>
      <c r="T699" s="169"/>
    </row>
    <row r="700" spans="1:20" s="127" customFormat="1" ht="25.5" hidden="1" customHeight="1" x14ac:dyDescent="0.25">
      <c r="A700" s="2">
        <v>301</v>
      </c>
      <c r="B700" s="14" t="s">
        <v>188</v>
      </c>
      <c r="C700" s="115">
        <v>1961</v>
      </c>
      <c r="D700" s="2">
        <v>0</v>
      </c>
      <c r="E700" s="2" t="s">
        <v>189</v>
      </c>
      <c r="F700" s="2">
        <v>2</v>
      </c>
      <c r="G700" s="2">
        <v>1</v>
      </c>
      <c r="H700" s="15">
        <v>377.5</v>
      </c>
      <c r="I700" s="15">
        <v>339</v>
      </c>
      <c r="J700" s="15">
        <v>170.6</v>
      </c>
      <c r="K700" s="5">
        <v>21</v>
      </c>
      <c r="L700" s="10">
        <v>572480.79</v>
      </c>
      <c r="M700" s="3">
        <v>0</v>
      </c>
      <c r="N700" s="3">
        <f t="shared" si="247"/>
        <v>57248.08</v>
      </c>
      <c r="O700" s="3">
        <f t="shared" ref="O700" si="258">ROUND((M700+N700)*0.25,2)</f>
        <v>14312.02</v>
      </c>
      <c r="P700" s="135">
        <f t="shared" si="231"/>
        <v>500920.69</v>
      </c>
      <c r="Q700" s="3">
        <v>2703.668879056047</v>
      </c>
      <c r="R700" s="3">
        <v>9454.09</v>
      </c>
      <c r="S700" s="23">
        <v>42735</v>
      </c>
      <c r="T700" s="169"/>
    </row>
    <row r="701" spans="1:20" s="127" customFormat="1" ht="25.5" hidden="1" customHeight="1" x14ac:dyDescent="0.25">
      <c r="A701" s="2">
        <v>302</v>
      </c>
      <c r="B701" s="14" t="s">
        <v>435</v>
      </c>
      <c r="C701" s="115">
        <v>1970</v>
      </c>
      <c r="D701" s="2">
        <v>0</v>
      </c>
      <c r="E701" s="2" t="s">
        <v>189</v>
      </c>
      <c r="F701" s="2">
        <v>2</v>
      </c>
      <c r="G701" s="2">
        <v>2</v>
      </c>
      <c r="H701" s="15">
        <v>548.20000000000005</v>
      </c>
      <c r="I701" s="15">
        <v>505.2</v>
      </c>
      <c r="J701" s="15">
        <v>362.9</v>
      </c>
      <c r="K701" s="5">
        <v>38</v>
      </c>
      <c r="L701" s="10">
        <v>1310397.22</v>
      </c>
      <c r="M701" s="3">
        <v>0</v>
      </c>
      <c r="N701" s="3">
        <f t="shared" si="247"/>
        <v>131039.72</v>
      </c>
      <c r="O701" s="3">
        <f t="shared" ref="O701" si="259">ROUND(L701*2.5%,2)</f>
        <v>32759.93</v>
      </c>
      <c r="P701" s="135">
        <f t="shared" si="231"/>
        <v>1146597.57</v>
      </c>
      <c r="Q701" s="3">
        <v>2369.5432501979417</v>
      </c>
      <c r="R701" s="3">
        <v>9454.09</v>
      </c>
      <c r="S701" s="23">
        <v>42735</v>
      </c>
      <c r="T701" s="169"/>
    </row>
    <row r="702" spans="1:20" s="97" customFormat="1" ht="37.5" hidden="1" customHeight="1" x14ac:dyDescent="0.25">
      <c r="A702" s="27"/>
      <c r="B702" s="210" t="s">
        <v>191</v>
      </c>
      <c r="C702" s="210"/>
      <c r="D702" s="126"/>
      <c r="E702" s="27"/>
      <c r="F702" s="27"/>
      <c r="G702" s="27"/>
      <c r="H702" s="4">
        <f t="shared" ref="H702:P702" si="260">ROUND(SUM(H662:H701),2)</f>
        <v>30628.28</v>
      </c>
      <c r="I702" s="4">
        <f t="shared" si="260"/>
        <v>27615.06</v>
      </c>
      <c r="J702" s="4">
        <f t="shared" si="260"/>
        <v>21413.01</v>
      </c>
      <c r="K702" s="4">
        <f t="shared" si="260"/>
        <v>1319</v>
      </c>
      <c r="L702" s="4">
        <f t="shared" si="260"/>
        <v>52177217.439999998</v>
      </c>
      <c r="M702" s="4">
        <f t="shared" si="260"/>
        <v>0</v>
      </c>
      <c r="N702" s="4">
        <f t="shared" si="260"/>
        <v>3099675.31</v>
      </c>
      <c r="O702" s="4">
        <f t="shared" si="260"/>
        <v>774918.84</v>
      </c>
      <c r="P702" s="4">
        <f t="shared" si="260"/>
        <v>48302623.289999999</v>
      </c>
      <c r="Q702" s="4">
        <v>2288.1861974321623</v>
      </c>
      <c r="R702" s="4"/>
      <c r="S702" s="57"/>
      <c r="T702" s="169"/>
    </row>
    <row r="703" spans="1:20" s="98" customFormat="1" ht="22.5" hidden="1" customHeight="1" x14ac:dyDescent="0.25">
      <c r="A703" s="2"/>
      <c r="B703" s="222" t="s">
        <v>194</v>
      </c>
      <c r="C703" s="222"/>
      <c r="D703" s="125"/>
      <c r="E703" s="2"/>
      <c r="F703" s="2"/>
      <c r="G703" s="2"/>
      <c r="H703" s="2"/>
      <c r="I703" s="2"/>
      <c r="J703" s="2"/>
      <c r="K703" s="2"/>
      <c r="L703" s="3"/>
      <c r="M703" s="3"/>
      <c r="N703" s="3"/>
      <c r="O703" s="3"/>
      <c r="P703" s="3"/>
      <c r="Q703" s="3"/>
      <c r="R703" s="3"/>
      <c r="S703" s="2"/>
      <c r="T703" s="169"/>
    </row>
    <row r="704" spans="1:20" s="31" customFormat="1" ht="27" hidden="1" customHeight="1" x14ac:dyDescent="0.25">
      <c r="A704" s="54">
        <v>303</v>
      </c>
      <c r="B704" s="9" t="s">
        <v>705</v>
      </c>
      <c r="C704" s="115">
        <v>1982</v>
      </c>
      <c r="D704" s="2">
        <v>0</v>
      </c>
      <c r="E704" s="2" t="s">
        <v>189</v>
      </c>
      <c r="F704" s="2">
        <v>2</v>
      </c>
      <c r="G704" s="2">
        <v>3</v>
      </c>
      <c r="H704" s="15">
        <v>844.8</v>
      </c>
      <c r="I704" s="15">
        <v>750.8</v>
      </c>
      <c r="J704" s="15">
        <v>682.4</v>
      </c>
      <c r="K704" s="2">
        <v>36</v>
      </c>
      <c r="L704" s="161">
        <v>1663054.24</v>
      </c>
      <c r="M704" s="3">
        <v>0</v>
      </c>
      <c r="N704" s="3">
        <v>0</v>
      </c>
      <c r="O704" s="3">
        <v>0</v>
      </c>
      <c r="P704" s="3">
        <f t="shared" ref="P704" si="261">ROUND(L704-(M704+N704+O704),2)</f>
        <v>1663054.24</v>
      </c>
      <c r="Q704" s="3">
        <v>2476.0460841768781</v>
      </c>
      <c r="R704" s="3">
        <v>9454.09</v>
      </c>
      <c r="S704" s="23">
        <v>42735</v>
      </c>
      <c r="T704" s="169"/>
    </row>
    <row r="705" spans="1:20" s="31" customFormat="1" ht="33" hidden="1" customHeight="1" x14ac:dyDescent="0.25">
      <c r="A705" s="2"/>
      <c r="B705" s="210" t="s">
        <v>195</v>
      </c>
      <c r="C705" s="210"/>
      <c r="D705" s="122"/>
      <c r="E705" s="2"/>
      <c r="F705" s="2"/>
      <c r="G705" s="2"/>
      <c r="H705" s="4">
        <f t="shared" ref="H705:P705" si="262">SUM(H704:H704)</f>
        <v>844.8</v>
      </c>
      <c r="I705" s="4">
        <f t="shared" si="262"/>
        <v>750.8</v>
      </c>
      <c r="J705" s="4">
        <f t="shared" si="262"/>
        <v>682.4</v>
      </c>
      <c r="K705" s="4">
        <f t="shared" si="262"/>
        <v>36</v>
      </c>
      <c r="L705" s="4">
        <f t="shared" si="262"/>
        <v>1663054.24</v>
      </c>
      <c r="M705" s="4">
        <f t="shared" si="262"/>
        <v>0</v>
      </c>
      <c r="N705" s="4">
        <f t="shared" si="262"/>
        <v>0</v>
      </c>
      <c r="O705" s="4">
        <f t="shared" si="262"/>
        <v>0</v>
      </c>
      <c r="P705" s="4">
        <f t="shared" si="262"/>
        <v>1663054.24</v>
      </c>
      <c r="Q705" s="4">
        <v>2283.6155899709624</v>
      </c>
      <c r="R705" s="3"/>
      <c r="S705" s="23"/>
      <c r="T705" s="169"/>
    </row>
    <row r="706" spans="1:20" s="31" customFormat="1" ht="33" hidden="1" customHeight="1" x14ac:dyDescent="0.25">
      <c r="A706" s="54"/>
      <c r="B706" s="228" t="s">
        <v>574</v>
      </c>
      <c r="C706" s="229"/>
      <c r="D706" s="193"/>
      <c r="E706" s="2"/>
      <c r="F706" s="2"/>
      <c r="G706" s="2"/>
      <c r="H706" s="27"/>
      <c r="I706" s="27"/>
      <c r="J706" s="27"/>
      <c r="K706" s="27"/>
      <c r="L706" s="4"/>
      <c r="M706" s="4"/>
      <c r="N706" s="4"/>
      <c r="O706" s="4"/>
      <c r="P706" s="4"/>
      <c r="Q706" s="4"/>
      <c r="R706" s="3"/>
      <c r="S706" s="23"/>
      <c r="T706" s="169"/>
    </row>
    <row r="707" spans="1:20" s="31" customFormat="1" ht="33" hidden="1" customHeight="1" x14ac:dyDescent="0.25">
      <c r="A707" s="2">
        <v>304</v>
      </c>
      <c r="B707" s="9" t="s">
        <v>204</v>
      </c>
      <c r="C707" s="115">
        <v>1967</v>
      </c>
      <c r="D707" s="2">
        <v>0</v>
      </c>
      <c r="E707" s="2" t="s">
        <v>127</v>
      </c>
      <c r="F707" s="2">
        <v>5</v>
      </c>
      <c r="G707" s="2">
        <v>5</v>
      </c>
      <c r="H707" s="2">
        <v>1903.22</v>
      </c>
      <c r="I707" s="2">
        <v>1733.22</v>
      </c>
      <c r="J707" s="2">
        <v>1150.82</v>
      </c>
      <c r="K707" s="2">
        <v>100</v>
      </c>
      <c r="L707" s="10">
        <v>537846.36</v>
      </c>
      <c r="M707" s="3">
        <v>20169.240000000002</v>
      </c>
      <c r="N707" s="3">
        <v>33615.4</v>
      </c>
      <c r="O707" s="3">
        <v>13446.16</v>
      </c>
      <c r="P707" s="3">
        <f t="shared" ref="P707:P723" si="263">ROUND(L707-(M707+N707+O707),2)</f>
        <v>470615.56</v>
      </c>
      <c r="Q707" s="3">
        <f>L707/I707</f>
        <v>310.31626683283139</v>
      </c>
      <c r="R707" s="3">
        <v>24736.34</v>
      </c>
      <c r="S707" s="23">
        <v>42735</v>
      </c>
      <c r="T707" s="169"/>
    </row>
    <row r="708" spans="1:20" s="31" customFormat="1" ht="33" hidden="1" customHeight="1" x14ac:dyDescent="0.25">
      <c r="A708" s="2">
        <v>305</v>
      </c>
      <c r="B708" s="9" t="s">
        <v>629</v>
      </c>
      <c r="C708" s="115">
        <v>1969</v>
      </c>
      <c r="D708" s="2">
        <v>0</v>
      </c>
      <c r="E708" s="2" t="s">
        <v>127</v>
      </c>
      <c r="F708" s="2">
        <v>2</v>
      </c>
      <c r="G708" s="2">
        <v>2</v>
      </c>
      <c r="H708" s="2">
        <v>947.5</v>
      </c>
      <c r="I708" s="2">
        <v>793.6</v>
      </c>
      <c r="J708" s="2">
        <v>793.6</v>
      </c>
      <c r="K708" s="2">
        <v>26</v>
      </c>
      <c r="L708" s="10">
        <v>3597151.4</v>
      </c>
      <c r="M708" s="3">
        <v>134893.18</v>
      </c>
      <c r="N708" s="3">
        <v>224821.97</v>
      </c>
      <c r="O708" s="3">
        <v>89928.79</v>
      </c>
      <c r="P708" s="3">
        <f t="shared" si="263"/>
        <v>3147507.46</v>
      </c>
      <c r="Q708" s="3">
        <f t="shared" ref="Q708:Q724" si="264">L708/I708</f>
        <v>4532.7008568548381</v>
      </c>
      <c r="R708" s="3">
        <v>24736.34</v>
      </c>
      <c r="S708" s="23">
        <v>42735</v>
      </c>
      <c r="T708" s="169"/>
    </row>
    <row r="709" spans="1:20" s="31" customFormat="1" ht="33" hidden="1" customHeight="1" x14ac:dyDescent="0.25">
      <c r="A709" s="2">
        <v>306</v>
      </c>
      <c r="B709" s="9" t="s">
        <v>630</v>
      </c>
      <c r="C709" s="115">
        <v>1971</v>
      </c>
      <c r="D709" s="2">
        <v>0</v>
      </c>
      <c r="E709" s="2" t="s">
        <v>127</v>
      </c>
      <c r="F709" s="2">
        <v>2</v>
      </c>
      <c r="G709" s="2">
        <v>2</v>
      </c>
      <c r="H709" s="2">
        <v>1024.2</v>
      </c>
      <c r="I709" s="2">
        <v>726.6</v>
      </c>
      <c r="J709" s="2">
        <v>393.6</v>
      </c>
      <c r="K709" s="2">
        <v>34</v>
      </c>
      <c r="L709" s="10">
        <v>1345968.29</v>
      </c>
      <c r="M709" s="3">
        <v>50473.81</v>
      </c>
      <c r="N709" s="3">
        <v>84123.02</v>
      </c>
      <c r="O709" s="3">
        <v>33649.21</v>
      </c>
      <c r="P709" s="3">
        <f t="shared" si="263"/>
        <v>1177722.25</v>
      </c>
      <c r="Q709" s="3">
        <f t="shared" si="264"/>
        <v>1852.4198871456097</v>
      </c>
      <c r="R709" s="3">
        <v>24736.34</v>
      </c>
      <c r="S709" s="23">
        <v>42735</v>
      </c>
      <c r="T709" s="169"/>
    </row>
    <row r="710" spans="1:20" s="31" customFormat="1" ht="33" hidden="1" customHeight="1" x14ac:dyDescent="0.25">
      <c r="A710" s="2">
        <v>307</v>
      </c>
      <c r="B710" s="64" t="s">
        <v>631</v>
      </c>
      <c r="C710" s="115">
        <v>1976</v>
      </c>
      <c r="D710" s="2">
        <v>0</v>
      </c>
      <c r="E710" s="2" t="s">
        <v>539</v>
      </c>
      <c r="F710" s="2">
        <v>5</v>
      </c>
      <c r="G710" s="2">
        <v>5</v>
      </c>
      <c r="H710" s="2">
        <v>3461.9</v>
      </c>
      <c r="I710" s="2">
        <v>3192.7</v>
      </c>
      <c r="J710" s="2">
        <v>3151.4</v>
      </c>
      <c r="K710" s="2">
        <v>116</v>
      </c>
      <c r="L710" s="10">
        <v>6952043.9800000004</v>
      </c>
      <c r="M710" s="3">
        <v>0</v>
      </c>
      <c r="N710" s="3">
        <v>0</v>
      </c>
      <c r="O710" s="3">
        <v>0</v>
      </c>
      <c r="P710" s="3">
        <f t="shared" si="263"/>
        <v>6952043.9800000004</v>
      </c>
      <c r="Q710" s="3">
        <f t="shared" si="264"/>
        <v>2177.4811225608423</v>
      </c>
      <c r="R710" s="3">
        <v>24736.34</v>
      </c>
      <c r="S710" s="23">
        <v>42735</v>
      </c>
      <c r="T710" s="169"/>
    </row>
    <row r="711" spans="1:20" s="31" customFormat="1" ht="33" hidden="1" customHeight="1" x14ac:dyDescent="0.25">
      <c r="A711" s="2">
        <v>308</v>
      </c>
      <c r="B711" s="64" t="s">
        <v>632</v>
      </c>
      <c r="C711" s="115">
        <v>1968</v>
      </c>
      <c r="D711" s="2">
        <v>0</v>
      </c>
      <c r="E711" s="2" t="s">
        <v>127</v>
      </c>
      <c r="F711" s="2">
        <v>2</v>
      </c>
      <c r="G711" s="2">
        <v>2</v>
      </c>
      <c r="H711" s="2">
        <v>520.5</v>
      </c>
      <c r="I711" s="2">
        <v>495.1</v>
      </c>
      <c r="J711" s="2">
        <v>495.1</v>
      </c>
      <c r="K711" s="2">
        <v>14</v>
      </c>
      <c r="L711" s="10">
        <v>1138286.56</v>
      </c>
      <c r="M711" s="3">
        <v>42685.75</v>
      </c>
      <c r="N711" s="3">
        <v>71142.91</v>
      </c>
      <c r="O711" s="3">
        <v>28457.17</v>
      </c>
      <c r="P711" s="3">
        <f t="shared" si="263"/>
        <v>996000.73</v>
      </c>
      <c r="Q711" s="3">
        <f t="shared" si="264"/>
        <v>2299.1043425570592</v>
      </c>
      <c r="R711" s="3">
        <v>24736.34</v>
      </c>
      <c r="S711" s="23">
        <v>42735</v>
      </c>
      <c r="T711" s="169"/>
    </row>
    <row r="712" spans="1:20" s="31" customFormat="1" ht="33" hidden="1" customHeight="1" x14ac:dyDescent="0.25">
      <c r="A712" s="2">
        <v>309</v>
      </c>
      <c r="B712" s="162" t="s">
        <v>633</v>
      </c>
      <c r="C712" s="115">
        <v>1977</v>
      </c>
      <c r="D712" s="2">
        <v>0</v>
      </c>
      <c r="E712" s="2" t="s">
        <v>539</v>
      </c>
      <c r="F712" s="2">
        <v>5</v>
      </c>
      <c r="G712" s="2">
        <v>4</v>
      </c>
      <c r="H712" s="2">
        <v>3483.3</v>
      </c>
      <c r="I712" s="2">
        <v>3209.3</v>
      </c>
      <c r="J712" s="2">
        <v>3162.75</v>
      </c>
      <c r="K712" s="2">
        <v>133</v>
      </c>
      <c r="L712" s="10">
        <v>6781949.1200000001</v>
      </c>
      <c r="M712" s="3">
        <v>0</v>
      </c>
      <c r="N712" s="3">
        <v>0</v>
      </c>
      <c r="O712" s="3">
        <v>0</v>
      </c>
      <c r="P712" s="3">
        <f t="shared" si="263"/>
        <v>6781949.1200000001</v>
      </c>
      <c r="Q712" s="3">
        <f t="shared" si="264"/>
        <v>2113.217561462001</v>
      </c>
      <c r="R712" s="3">
        <v>24736.34</v>
      </c>
      <c r="S712" s="23">
        <v>42735</v>
      </c>
      <c r="T712" s="169"/>
    </row>
    <row r="713" spans="1:20" s="31" customFormat="1" ht="33" hidden="1" customHeight="1" x14ac:dyDescent="0.25">
      <c r="A713" s="2">
        <v>310</v>
      </c>
      <c r="B713" s="64" t="s">
        <v>634</v>
      </c>
      <c r="C713" s="115">
        <v>1971</v>
      </c>
      <c r="D713" s="2">
        <v>0</v>
      </c>
      <c r="E713" s="2" t="s">
        <v>127</v>
      </c>
      <c r="F713" s="2">
        <v>2</v>
      </c>
      <c r="G713" s="2">
        <v>2</v>
      </c>
      <c r="H713" s="2">
        <v>524.5</v>
      </c>
      <c r="I713" s="2">
        <v>485.2</v>
      </c>
      <c r="J713" s="2">
        <v>485.2</v>
      </c>
      <c r="K713" s="2">
        <v>29</v>
      </c>
      <c r="L713" s="10">
        <v>1527403.75</v>
      </c>
      <c r="M713" s="3">
        <v>57277.64</v>
      </c>
      <c r="N713" s="3">
        <v>95462.73</v>
      </c>
      <c r="O713" s="3">
        <v>38185.1</v>
      </c>
      <c r="P713" s="3">
        <f t="shared" si="263"/>
        <v>1336478.28</v>
      </c>
      <c r="Q713" s="3">
        <f t="shared" si="264"/>
        <v>3147.9879431162408</v>
      </c>
      <c r="R713" s="3">
        <v>24736.34</v>
      </c>
      <c r="S713" s="23">
        <v>42735</v>
      </c>
      <c r="T713" s="169"/>
    </row>
    <row r="714" spans="1:20" s="31" customFormat="1" ht="37.5" hidden="1" customHeight="1" x14ac:dyDescent="0.25">
      <c r="A714" s="2">
        <v>311</v>
      </c>
      <c r="B714" s="64" t="s">
        <v>635</v>
      </c>
      <c r="C714" s="115">
        <v>1975</v>
      </c>
      <c r="D714" s="2">
        <v>0</v>
      </c>
      <c r="E714" s="2" t="s">
        <v>127</v>
      </c>
      <c r="F714" s="2">
        <v>3</v>
      </c>
      <c r="G714" s="2">
        <v>2</v>
      </c>
      <c r="H714" s="2">
        <v>1161.5999999999999</v>
      </c>
      <c r="I714" s="2">
        <v>1079.5999999999999</v>
      </c>
      <c r="J714" s="2">
        <v>887.5</v>
      </c>
      <c r="K714" s="2">
        <v>63</v>
      </c>
      <c r="L714" s="10">
        <v>4508458.9400000004</v>
      </c>
      <c r="M714" s="3">
        <v>169067.22</v>
      </c>
      <c r="N714" s="3">
        <v>281778.69</v>
      </c>
      <c r="O714" s="3">
        <v>112711.47</v>
      </c>
      <c r="P714" s="3">
        <f t="shared" si="263"/>
        <v>3944901.56</v>
      </c>
      <c r="Q714" s="3">
        <f t="shared" si="264"/>
        <v>4176.0457021118937</v>
      </c>
      <c r="R714" s="3">
        <v>24736.34</v>
      </c>
      <c r="S714" s="23">
        <v>42735</v>
      </c>
      <c r="T714" s="169"/>
    </row>
    <row r="715" spans="1:20" s="31" customFormat="1" ht="33" hidden="1" customHeight="1" x14ac:dyDescent="0.25">
      <c r="A715" s="2">
        <v>312</v>
      </c>
      <c r="B715" s="64" t="s">
        <v>636</v>
      </c>
      <c r="C715" s="115">
        <v>1968</v>
      </c>
      <c r="D715" s="2">
        <v>0</v>
      </c>
      <c r="E715" s="2" t="s">
        <v>127</v>
      </c>
      <c r="F715" s="2">
        <v>2</v>
      </c>
      <c r="G715" s="2">
        <v>2</v>
      </c>
      <c r="H715" s="2">
        <v>528.1</v>
      </c>
      <c r="I715" s="2">
        <v>488.5</v>
      </c>
      <c r="J715" s="2">
        <v>488.5</v>
      </c>
      <c r="K715" s="2">
        <v>32</v>
      </c>
      <c r="L715" s="10">
        <v>1133136.92</v>
      </c>
      <c r="M715" s="3">
        <v>0</v>
      </c>
      <c r="N715" s="3">
        <v>0</v>
      </c>
      <c r="O715" s="3">
        <v>28328.42</v>
      </c>
      <c r="P715" s="3">
        <f t="shared" si="263"/>
        <v>1104808.5</v>
      </c>
      <c r="Q715" s="3">
        <f t="shared" si="264"/>
        <v>2319.6252200614122</v>
      </c>
      <c r="R715" s="3">
        <v>24736.34</v>
      </c>
      <c r="S715" s="23">
        <v>42735</v>
      </c>
      <c r="T715" s="169"/>
    </row>
    <row r="716" spans="1:20" s="31" customFormat="1" ht="33" hidden="1" customHeight="1" x14ac:dyDescent="0.25">
      <c r="A716" s="2">
        <v>313</v>
      </c>
      <c r="B716" s="163" t="s">
        <v>125</v>
      </c>
      <c r="C716" s="115">
        <v>1988</v>
      </c>
      <c r="D716" s="2">
        <v>0</v>
      </c>
      <c r="E716" s="2" t="s">
        <v>127</v>
      </c>
      <c r="F716" s="2">
        <v>3</v>
      </c>
      <c r="G716" s="2">
        <v>3</v>
      </c>
      <c r="H716" s="2">
        <v>1417.18</v>
      </c>
      <c r="I716" s="2">
        <v>1284.73</v>
      </c>
      <c r="J716" s="2">
        <v>1249.33</v>
      </c>
      <c r="K716" s="2">
        <v>55</v>
      </c>
      <c r="L716" s="10">
        <v>3152940.1</v>
      </c>
      <c r="M716" s="3">
        <v>0</v>
      </c>
      <c r="N716" s="3">
        <v>0</v>
      </c>
      <c r="O716" s="3">
        <v>0</v>
      </c>
      <c r="P716" s="3">
        <f t="shared" si="263"/>
        <v>3152940.1</v>
      </c>
      <c r="Q716" s="3">
        <f t="shared" si="264"/>
        <v>2454.1655445112983</v>
      </c>
      <c r="R716" s="3">
        <v>24736.34</v>
      </c>
      <c r="S716" s="23">
        <v>42735</v>
      </c>
      <c r="T716" s="169"/>
    </row>
    <row r="717" spans="1:20" s="31" customFormat="1" ht="33" hidden="1" customHeight="1" x14ac:dyDescent="0.25">
      <c r="A717" s="2">
        <v>314</v>
      </c>
      <c r="B717" s="64" t="s">
        <v>637</v>
      </c>
      <c r="C717" s="115">
        <v>1970</v>
      </c>
      <c r="D717" s="2">
        <v>0</v>
      </c>
      <c r="E717" s="2" t="s">
        <v>127</v>
      </c>
      <c r="F717" s="2">
        <v>2</v>
      </c>
      <c r="G717" s="2">
        <v>2</v>
      </c>
      <c r="H717" s="2">
        <v>516.4</v>
      </c>
      <c r="I717" s="2">
        <v>474.5</v>
      </c>
      <c r="J717" s="2">
        <v>474.5</v>
      </c>
      <c r="K717" s="2">
        <v>26</v>
      </c>
      <c r="L717" s="10">
        <v>283037.8</v>
      </c>
      <c r="M717" s="3">
        <v>10613.92</v>
      </c>
      <c r="N717" s="3">
        <v>17689.87</v>
      </c>
      <c r="O717" s="3">
        <v>7075.95</v>
      </c>
      <c r="P717" s="3">
        <f t="shared" si="263"/>
        <v>247658.06</v>
      </c>
      <c r="Q717" s="3">
        <f t="shared" si="264"/>
        <v>596.4969441517386</v>
      </c>
      <c r="R717" s="3">
        <v>24736.34</v>
      </c>
      <c r="S717" s="23">
        <v>42735</v>
      </c>
      <c r="T717" s="169"/>
    </row>
    <row r="718" spans="1:20" s="31" customFormat="1" ht="33" hidden="1" customHeight="1" x14ac:dyDescent="0.25">
      <c r="A718" s="2">
        <v>315</v>
      </c>
      <c r="B718" s="64" t="s">
        <v>173</v>
      </c>
      <c r="C718" s="115">
        <v>1970</v>
      </c>
      <c r="D718" s="2">
        <v>0</v>
      </c>
      <c r="E718" s="2" t="s">
        <v>127</v>
      </c>
      <c r="F718" s="2">
        <v>2</v>
      </c>
      <c r="G718" s="2">
        <v>2</v>
      </c>
      <c r="H718" s="2">
        <v>530.29999999999995</v>
      </c>
      <c r="I718" s="2">
        <v>488.1</v>
      </c>
      <c r="J718" s="2">
        <v>392.2</v>
      </c>
      <c r="K718" s="2">
        <v>24</v>
      </c>
      <c r="L718" s="10">
        <v>247385.81</v>
      </c>
      <c r="M718" s="3">
        <v>9276.9699999999993</v>
      </c>
      <c r="N718" s="3">
        <v>15461.62</v>
      </c>
      <c r="O718" s="3">
        <v>6184.65</v>
      </c>
      <c r="P718" s="3">
        <f t="shared" si="263"/>
        <v>216462.57</v>
      </c>
      <c r="Q718" s="3">
        <f t="shared" si="264"/>
        <v>506.83427576316325</v>
      </c>
      <c r="R718" s="3">
        <v>24736.34</v>
      </c>
      <c r="S718" s="23">
        <v>42735</v>
      </c>
      <c r="T718" s="169"/>
    </row>
    <row r="719" spans="1:20" s="31" customFormat="1" ht="33" hidden="1" customHeight="1" x14ac:dyDescent="0.25">
      <c r="A719" s="2">
        <v>316</v>
      </c>
      <c r="B719" s="64" t="s">
        <v>638</v>
      </c>
      <c r="C719" s="115">
        <v>1968</v>
      </c>
      <c r="D719" s="2">
        <v>0</v>
      </c>
      <c r="E719" s="2" t="s">
        <v>127</v>
      </c>
      <c r="F719" s="2">
        <v>2</v>
      </c>
      <c r="G719" s="2">
        <v>2</v>
      </c>
      <c r="H719" s="2">
        <v>530.29999999999995</v>
      </c>
      <c r="I719" s="2">
        <v>488.4</v>
      </c>
      <c r="J719" s="2">
        <v>488.4</v>
      </c>
      <c r="K719" s="2">
        <v>27</v>
      </c>
      <c r="L719" s="10">
        <v>266445.13</v>
      </c>
      <c r="M719" s="3">
        <v>9991.7099999999991</v>
      </c>
      <c r="N719" s="3">
        <v>16652.82</v>
      </c>
      <c r="O719" s="3">
        <v>6661.13</v>
      </c>
      <c r="P719" s="3">
        <f t="shared" si="263"/>
        <v>233139.47</v>
      </c>
      <c r="Q719" s="3">
        <f t="shared" si="264"/>
        <v>545.54694922194926</v>
      </c>
      <c r="R719" s="3">
        <v>24736.34</v>
      </c>
      <c r="S719" s="23">
        <v>42735</v>
      </c>
      <c r="T719" s="169"/>
    </row>
    <row r="720" spans="1:20" s="31" customFormat="1" ht="33" hidden="1" customHeight="1" x14ac:dyDescent="0.25">
      <c r="A720" s="2">
        <v>317</v>
      </c>
      <c r="B720" s="64" t="s">
        <v>174</v>
      </c>
      <c r="C720" s="115">
        <v>1970</v>
      </c>
      <c r="D720" s="2">
        <v>0</v>
      </c>
      <c r="E720" s="2" t="s">
        <v>127</v>
      </c>
      <c r="F720" s="2">
        <v>2</v>
      </c>
      <c r="G720" s="2">
        <v>2</v>
      </c>
      <c r="H720" s="2">
        <v>524.9</v>
      </c>
      <c r="I720" s="2">
        <v>482.1</v>
      </c>
      <c r="J720" s="2">
        <v>456.3</v>
      </c>
      <c r="K720" s="2">
        <v>24</v>
      </c>
      <c r="L720" s="10">
        <v>245553.08</v>
      </c>
      <c r="M720" s="3">
        <v>9208.24</v>
      </c>
      <c r="N720" s="3">
        <v>15347.08</v>
      </c>
      <c r="O720" s="3">
        <v>6138.83</v>
      </c>
      <c r="P720" s="3">
        <f t="shared" si="263"/>
        <v>214858.93</v>
      </c>
      <c r="Q720" s="3">
        <f t="shared" si="264"/>
        <v>509.34055175274835</v>
      </c>
      <c r="R720" s="3">
        <v>24736.34</v>
      </c>
      <c r="S720" s="23">
        <v>42735</v>
      </c>
      <c r="T720" s="169"/>
    </row>
    <row r="721" spans="1:20" s="31" customFormat="1" ht="33" hidden="1" customHeight="1" x14ac:dyDescent="0.25">
      <c r="A721" s="2">
        <v>318</v>
      </c>
      <c r="B721" s="64" t="s">
        <v>639</v>
      </c>
      <c r="C721" s="115">
        <v>1976</v>
      </c>
      <c r="D721" s="2">
        <v>0</v>
      </c>
      <c r="E721" s="2" t="s">
        <v>127</v>
      </c>
      <c r="F721" s="2">
        <v>3</v>
      </c>
      <c r="G721" s="2">
        <v>2</v>
      </c>
      <c r="H721" s="2">
        <v>1162.3399999999999</v>
      </c>
      <c r="I721" s="2">
        <v>1074.3399999999999</v>
      </c>
      <c r="J721" s="2">
        <v>1074.3399999999999</v>
      </c>
      <c r="K721" s="2">
        <v>46</v>
      </c>
      <c r="L721" s="10">
        <v>4015807.86</v>
      </c>
      <c r="M721" s="3">
        <v>0</v>
      </c>
      <c r="N721" s="3">
        <v>0</v>
      </c>
      <c r="O721" s="3">
        <v>0</v>
      </c>
      <c r="P721" s="3">
        <f t="shared" si="263"/>
        <v>4015807.86</v>
      </c>
      <c r="Q721" s="3">
        <f t="shared" si="264"/>
        <v>3737.9301338496193</v>
      </c>
      <c r="R721" s="3">
        <v>24736.34</v>
      </c>
      <c r="S721" s="23">
        <v>42735</v>
      </c>
      <c r="T721" s="169"/>
    </row>
    <row r="722" spans="1:20" s="31" customFormat="1" ht="33" hidden="1" customHeight="1" x14ac:dyDescent="0.25">
      <c r="A722" s="2">
        <v>319</v>
      </c>
      <c r="B722" s="64" t="s">
        <v>640</v>
      </c>
      <c r="C722" s="115">
        <v>1977</v>
      </c>
      <c r="D722" s="2">
        <v>0</v>
      </c>
      <c r="E722" s="2" t="s">
        <v>127</v>
      </c>
      <c r="F722" s="2">
        <v>3</v>
      </c>
      <c r="G722" s="2">
        <v>2</v>
      </c>
      <c r="H722" s="2">
        <v>1183.52</v>
      </c>
      <c r="I722" s="2">
        <v>1092.72</v>
      </c>
      <c r="J722" s="2">
        <v>1092.72</v>
      </c>
      <c r="K722" s="2">
        <v>29</v>
      </c>
      <c r="L722" s="10">
        <v>4173383.74</v>
      </c>
      <c r="M722" s="3">
        <v>0</v>
      </c>
      <c r="N722" s="3">
        <v>0</v>
      </c>
      <c r="O722" s="3">
        <v>0</v>
      </c>
      <c r="P722" s="3">
        <f t="shared" si="263"/>
        <v>4173383.74</v>
      </c>
      <c r="Q722" s="3">
        <f t="shared" si="264"/>
        <v>3819.2617871000807</v>
      </c>
      <c r="R722" s="3">
        <v>24736.34</v>
      </c>
      <c r="S722" s="23">
        <v>42735</v>
      </c>
      <c r="T722" s="169"/>
    </row>
    <row r="723" spans="1:20" s="31" customFormat="1" ht="33" hidden="1" customHeight="1" x14ac:dyDescent="0.25">
      <c r="A723" s="2">
        <v>320</v>
      </c>
      <c r="B723" s="163" t="s">
        <v>802</v>
      </c>
      <c r="C723" s="157">
        <v>1996</v>
      </c>
      <c r="D723" s="2">
        <v>0</v>
      </c>
      <c r="E723" s="2" t="s">
        <v>416</v>
      </c>
      <c r="F723" s="2">
        <v>5</v>
      </c>
      <c r="G723" s="2">
        <v>3</v>
      </c>
      <c r="H723" s="2">
        <v>3125.5</v>
      </c>
      <c r="I723" s="1">
        <v>2771</v>
      </c>
      <c r="J723" s="2">
        <v>2702.2</v>
      </c>
      <c r="K723" s="2">
        <v>116</v>
      </c>
      <c r="L723" s="10">
        <v>10794209.77</v>
      </c>
      <c r="M723" s="3">
        <v>0</v>
      </c>
      <c r="N723" s="3">
        <v>0</v>
      </c>
      <c r="O723" s="3">
        <v>0</v>
      </c>
      <c r="P723" s="3">
        <f t="shared" si="263"/>
        <v>10794209.77</v>
      </c>
      <c r="Q723" s="3">
        <f t="shared" si="264"/>
        <v>3895.4203428365208</v>
      </c>
      <c r="R723" s="3">
        <v>15577.35</v>
      </c>
      <c r="S723" s="23">
        <v>42735</v>
      </c>
      <c r="T723" s="169"/>
    </row>
    <row r="724" spans="1:20" s="31" customFormat="1" ht="33" hidden="1" customHeight="1" x14ac:dyDescent="0.25">
      <c r="A724" s="2"/>
      <c r="B724" s="218" t="s">
        <v>205</v>
      </c>
      <c r="C724" s="219"/>
      <c r="D724" s="193"/>
      <c r="E724" s="2"/>
      <c r="F724" s="2"/>
      <c r="G724" s="2"/>
      <c r="H724" s="4">
        <f t="shared" ref="H724:K724" si="265">ROUND(SUM(H707:H723),2)</f>
        <v>22545.26</v>
      </c>
      <c r="I724" s="4">
        <f t="shared" si="265"/>
        <v>20359.71</v>
      </c>
      <c r="J724" s="4">
        <f t="shared" si="265"/>
        <v>18938.46</v>
      </c>
      <c r="K724" s="28">
        <f t="shared" si="265"/>
        <v>894</v>
      </c>
      <c r="L724" s="4">
        <f>ROUND(SUM(L707:L723),2)</f>
        <v>50701008.609999999</v>
      </c>
      <c r="M724" s="4">
        <f t="shared" ref="M724:P724" si="266">ROUND(SUM(M707:M723),2)</f>
        <v>513657.68</v>
      </c>
      <c r="N724" s="4">
        <f t="shared" si="266"/>
        <v>856096.11</v>
      </c>
      <c r="O724" s="4">
        <f t="shared" si="266"/>
        <v>370766.88</v>
      </c>
      <c r="P724" s="4">
        <f t="shared" si="266"/>
        <v>48960487.939999998</v>
      </c>
      <c r="Q724" s="4">
        <f t="shared" si="264"/>
        <v>2490.2618264209068</v>
      </c>
      <c r="R724" s="3"/>
      <c r="S724" s="23"/>
      <c r="T724" s="169"/>
    </row>
    <row r="725" spans="1:20" s="120" customFormat="1" ht="19.5" customHeight="1" x14ac:dyDescent="0.25">
      <c r="A725" s="246" t="s">
        <v>440</v>
      </c>
      <c r="B725" s="246"/>
      <c r="C725" s="246"/>
      <c r="D725" s="246"/>
      <c r="E725" s="246"/>
      <c r="F725" s="246"/>
      <c r="G725" s="246"/>
      <c r="H725" s="246"/>
      <c r="I725" s="246"/>
      <c r="J725" s="246"/>
      <c r="K725" s="246"/>
      <c r="L725" s="246"/>
      <c r="M725" s="246"/>
      <c r="N725" s="246"/>
      <c r="O725" s="246"/>
      <c r="P725" s="246"/>
      <c r="Q725" s="246"/>
      <c r="R725" s="246"/>
      <c r="S725" s="247"/>
      <c r="T725" s="185"/>
    </row>
    <row r="726" spans="1:20" s="174" customFormat="1" ht="27.75" hidden="1" customHeight="1" x14ac:dyDescent="0.25">
      <c r="A726" s="175">
        <f>A1006</f>
        <v>239</v>
      </c>
      <c r="B726" s="207" t="s">
        <v>441</v>
      </c>
      <c r="C726" s="208"/>
      <c r="D726" s="208"/>
      <c r="E726" s="209"/>
      <c r="F726" s="34"/>
      <c r="G726" s="34"/>
      <c r="H726" s="17">
        <f t="shared" ref="H726:P726" si="267">ROUND(SUM(H731+H744+H750+H760+H766+H784+H811+H819+H852+H856+H863+H866+H876+H889+H901+H936+H942+H957+H964+H999+H1007),2)</f>
        <v>961919.44</v>
      </c>
      <c r="I726" s="17">
        <f t="shared" si="267"/>
        <v>735345.78</v>
      </c>
      <c r="J726" s="17">
        <f t="shared" si="267"/>
        <v>628328.02</v>
      </c>
      <c r="K726" s="17">
        <f t="shared" si="267"/>
        <v>40980</v>
      </c>
      <c r="L726" s="17">
        <f t="shared" si="267"/>
        <v>1513815854.8</v>
      </c>
      <c r="M726" s="17">
        <f t="shared" si="267"/>
        <v>0</v>
      </c>
      <c r="N726" s="17">
        <f t="shared" si="267"/>
        <v>34542463.229999997</v>
      </c>
      <c r="O726" s="17">
        <f t="shared" si="267"/>
        <v>15429268.390000001</v>
      </c>
      <c r="P726" s="17">
        <f t="shared" si="267"/>
        <v>1463844123.1800001</v>
      </c>
      <c r="Q726" s="16">
        <f>L726/H726</f>
        <v>1573.7449435474555</v>
      </c>
      <c r="R726" s="34"/>
      <c r="S726" s="34"/>
      <c r="T726" s="186"/>
    </row>
    <row r="727" spans="1:20" s="98" customFormat="1" ht="27.75" hidden="1" customHeight="1" x14ac:dyDescent="0.25">
      <c r="A727" s="2"/>
      <c r="B727" s="205" t="s">
        <v>78</v>
      </c>
      <c r="C727" s="211"/>
      <c r="D727" s="206"/>
      <c r="E727" s="2"/>
      <c r="F727" s="2"/>
      <c r="G727" s="2"/>
      <c r="H727" s="2"/>
      <c r="I727" s="2"/>
      <c r="J727" s="2"/>
      <c r="K727" s="2"/>
      <c r="L727" s="3"/>
      <c r="M727" s="3"/>
      <c r="N727" s="3"/>
      <c r="O727" s="3"/>
      <c r="P727" s="3"/>
      <c r="Q727" s="3"/>
      <c r="R727" s="3"/>
      <c r="S727" s="2"/>
      <c r="T727" s="169"/>
    </row>
    <row r="728" spans="1:20" s="189" customFormat="1" ht="27.75" hidden="1" customHeight="1" x14ac:dyDescent="0.25">
      <c r="A728" s="2">
        <v>1</v>
      </c>
      <c r="B728" s="9" t="s">
        <v>857</v>
      </c>
      <c r="C728" s="115">
        <v>1982</v>
      </c>
      <c r="D728" s="2">
        <v>0</v>
      </c>
      <c r="E728" s="2" t="s">
        <v>539</v>
      </c>
      <c r="F728" s="2">
        <v>5</v>
      </c>
      <c r="G728" s="2">
        <v>4</v>
      </c>
      <c r="H728" s="131">
        <v>3504.3</v>
      </c>
      <c r="I728" s="131">
        <v>3465.1</v>
      </c>
      <c r="J728" s="131">
        <v>2993.4</v>
      </c>
      <c r="K728" s="2">
        <v>167</v>
      </c>
      <c r="L728" s="3">
        <v>11207024.93</v>
      </c>
      <c r="M728" s="3">
        <v>0</v>
      </c>
      <c r="N728" s="3">
        <v>1120702.49</v>
      </c>
      <c r="O728" s="3">
        <v>504316.12</v>
      </c>
      <c r="P728" s="3">
        <f>ROUND(SUM(L728-N728-O728),2)</f>
        <v>9582006.3200000003</v>
      </c>
      <c r="Q728" s="3">
        <f>L728/H728</f>
        <v>3198.0780555317751</v>
      </c>
      <c r="R728" s="3">
        <v>24736.34</v>
      </c>
      <c r="S728" s="23">
        <v>42735</v>
      </c>
      <c r="T728" s="201"/>
    </row>
    <row r="729" spans="1:20" s="189" customFormat="1" ht="27.75" hidden="1" customHeight="1" x14ac:dyDescent="0.25">
      <c r="A729" s="2">
        <v>2</v>
      </c>
      <c r="B729" s="9" t="s">
        <v>858</v>
      </c>
      <c r="C729" s="115">
        <v>1982</v>
      </c>
      <c r="D729" s="2">
        <v>0</v>
      </c>
      <c r="E729" s="2" t="s">
        <v>539</v>
      </c>
      <c r="F729" s="2">
        <v>5</v>
      </c>
      <c r="G729" s="2">
        <v>4</v>
      </c>
      <c r="H729" s="131">
        <v>3503</v>
      </c>
      <c r="I729" s="131">
        <v>3246</v>
      </c>
      <c r="J729" s="131">
        <v>2722.7</v>
      </c>
      <c r="K729" s="2">
        <v>146</v>
      </c>
      <c r="L729" s="3">
        <v>9836621.459999999</v>
      </c>
      <c r="M729" s="3">
        <v>0</v>
      </c>
      <c r="N729" s="3">
        <v>0</v>
      </c>
      <c r="O729" s="3">
        <v>0</v>
      </c>
      <c r="P729" s="3">
        <f>ROUND(SUM(L729-N729-O729),2)</f>
        <v>9836621.4600000009</v>
      </c>
      <c r="Q729" s="3">
        <f>L729/H729</f>
        <v>2808.0563688267198</v>
      </c>
      <c r="R729" s="3">
        <v>24736.34</v>
      </c>
      <c r="S729" s="23">
        <v>42735</v>
      </c>
      <c r="T729" s="201"/>
    </row>
    <row r="730" spans="1:20" s="189" customFormat="1" ht="27.75" hidden="1" customHeight="1" x14ac:dyDescent="0.25">
      <c r="A730" s="2">
        <v>3</v>
      </c>
      <c r="B730" s="9" t="s">
        <v>859</v>
      </c>
      <c r="C730" s="115">
        <v>1982</v>
      </c>
      <c r="D730" s="2">
        <v>0</v>
      </c>
      <c r="E730" s="2" t="s">
        <v>539</v>
      </c>
      <c r="F730" s="2">
        <v>5</v>
      </c>
      <c r="G730" s="2">
        <v>4</v>
      </c>
      <c r="H730" s="131">
        <v>3506.6</v>
      </c>
      <c r="I730" s="131">
        <v>3237.7</v>
      </c>
      <c r="J730" s="131">
        <v>31208.9</v>
      </c>
      <c r="K730" s="2">
        <v>159</v>
      </c>
      <c r="L730" s="3">
        <v>12696857.82</v>
      </c>
      <c r="M730" s="3">
        <v>0</v>
      </c>
      <c r="N730" s="3">
        <v>0</v>
      </c>
      <c r="O730" s="3">
        <v>0</v>
      </c>
      <c r="P730" s="3">
        <f>ROUND(SUM(L730-N730-O730),2)</f>
        <v>12696857.82</v>
      </c>
      <c r="Q730" s="3">
        <f>L730/H730</f>
        <v>3620.8457822392061</v>
      </c>
      <c r="R730" s="3">
        <v>24736.34</v>
      </c>
      <c r="S730" s="23">
        <v>42735</v>
      </c>
      <c r="T730" s="201"/>
    </row>
    <row r="731" spans="1:20" s="99" customFormat="1" ht="27.75" hidden="1" customHeight="1" x14ac:dyDescent="0.25">
      <c r="A731" s="27"/>
      <c r="B731" s="212" t="s">
        <v>192</v>
      </c>
      <c r="C731" s="213"/>
      <c r="D731" s="214"/>
      <c r="E731" s="27"/>
      <c r="F731" s="27"/>
      <c r="G731" s="27"/>
      <c r="H731" s="46">
        <f t="shared" ref="H731:P731" si="268">ROUND(SUM(H728:H730),2)</f>
        <v>10513.9</v>
      </c>
      <c r="I731" s="46">
        <f t="shared" si="268"/>
        <v>9948.7999999999993</v>
      </c>
      <c r="J731" s="46">
        <f t="shared" si="268"/>
        <v>36925</v>
      </c>
      <c r="K731" s="73">
        <f t="shared" si="268"/>
        <v>472</v>
      </c>
      <c r="L731" s="16">
        <f t="shared" si="268"/>
        <v>33740504.210000001</v>
      </c>
      <c r="M731" s="16">
        <f t="shared" si="268"/>
        <v>0</v>
      </c>
      <c r="N731" s="16">
        <f t="shared" si="268"/>
        <v>1120702.49</v>
      </c>
      <c r="O731" s="16">
        <f t="shared" si="268"/>
        <v>504316.12</v>
      </c>
      <c r="P731" s="16">
        <f t="shared" si="268"/>
        <v>32115485.600000001</v>
      </c>
      <c r="Q731" s="4">
        <f>L731/H731</f>
        <v>3209.1330724089066</v>
      </c>
      <c r="R731" s="4"/>
      <c r="S731" s="27"/>
      <c r="T731" s="169"/>
    </row>
    <row r="732" spans="1:20" s="98" customFormat="1" ht="27.75" hidden="1" customHeight="1" x14ac:dyDescent="0.25">
      <c r="A732" s="2"/>
      <c r="B732" s="204" t="s">
        <v>79</v>
      </c>
      <c r="C732" s="204"/>
      <c r="D732" s="204"/>
      <c r="E732" s="2"/>
      <c r="F732" s="2"/>
      <c r="G732" s="2"/>
      <c r="H732" s="2"/>
      <c r="I732" s="2"/>
      <c r="J732" s="2"/>
      <c r="K732" s="2"/>
      <c r="L732" s="3"/>
      <c r="M732" s="3"/>
      <c r="N732" s="3"/>
      <c r="O732" s="3"/>
      <c r="P732" s="3"/>
      <c r="Q732" s="3"/>
      <c r="R732" s="3"/>
      <c r="S732" s="2"/>
      <c r="T732" s="169"/>
    </row>
    <row r="733" spans="1:20" s="95" customFormat="1" ht="27.75" hidden="1" customHeight="1" x14ac:dyDescent="0.25">
      <c r="A733" s="6">
        <v>4</v>
      </c>
      <c r="B733" s="25" t="s">
        <v>442</v>
      </c>
      <c r="C733" s="115">
        <v>1969</v>
      </c>
      <c r="D733" s="2">
        <v>0</v>
      </c>
      <c r="E733" s="2" t="s">
        <v>189</v>
      </c>
      <c r="F733" s="6">
        <v>2</v>
      </c>
      <c r="G733" s="6">
        <v>2</v>
      </c>
      <c r="H733" s="3">
        <v>543.70000000000005</v>
      </c>
      <c r="I733" s="3">
        <v>499.9</v>
      </c>
      <c r="J733" s="3">
        <v>400.9</v>
      </c>
      <c r="K733" s="6">
        <v>19</v>
      </c>
      <c r="L733" s="3">
        <v>1177533.700408</v>
      </c>
      <c r="M733" s="3">
        <v>0</v>
      </c>
      <c r="N733" s="3">
        <v>0</v>
      </c>
      <c r="O733" s="3">
        <v>0</v>
      </c>
      <c r="P733" s="3">
        <f t="shared" ref="P733:P743" si="269">ROUND(SUM(L733-N733-O733),2)</f>
        <v>1177533.7</v>
      </c>
      <c r="Q733" s="3">
        <f t="shared" ref="Q733:Q743" si="270">L733/I733</f>
        <v>2355.5385085177036</v>
      </c>
      <c r="R733" s="3">
        <v>9454.09</v>
      </c>
      <c r="S733" s="23">
        <v>42735</v>
      </c>
      <c r="T733" s="201"/>
    </row>
    <row r="734" spans="1:20" s="95" customFormat="1" ht="27.75" hidden="1" customHeight="1" x14ac:dyDescent="0.25">
      <c r="A734" s="6">
        <v>5</v>
      </c>
      <c r="B734" s="25" t="s">
        <v>820</v>
      </c>
      <c r="C734" s="115">
        <v>1973</v>
      </c>
      <c r="D734" s="2">
        <v>0</v>
      </c>
      <c r="E734" s="2" t="s">
        <v>189</v>
      </c>
      <c r="F734" s="6">
        <v>2</v>
      </c>
      <c r="G734" s="6">
        <v>2</v>
      </c>
      <c r="H734" s="3">
        <v>519.5</v>
      </c>
      <c r="I734" s="3">
        <v>498.4</v>
      </c>
      <c r="J734" s="3">
        <v>364.6</v>
      </c>
      <c r="K734" s="6">
        <v>20</v>
      </c>
      <c r="L734" s="3">
        <v>1149300.58</v>
      </c>
      <c r="M734" s="3">
        <v>0</v>
      </c>
      <c r="N734" s="3">
        <v>0</v>
      </c>
      <c r="O734" s="3">
        <v>0</v>
      </c>
      <c r="P734" s="3">
        <f t="shared" si="269"/>
        <v>1149300.58</v>
      </c>
      <c r="Q734" s="3">
        <f t="shared" si="270"/>
        <v>2305.9802969502412</v>
      </c>
      <c r="R734" s="3">
        <v>9454.09</v>
      </c>
      <c r="S734" s="23">
        <v>42735</v>
      </c>
      <c r="T734" s="201"/>
    </row>
    <row r="735" spans="1:20" s="95" customFormat="1" ht="27.75" hidden="1" customHeight="1" x14ac:dyDescent="0.25">
      <c r="A735" s="6">
        <v>6</v>
      </c>
      <c r="B735" s="25" t="s">
        <v>443</v>
      </c>
      <c r="C735" s="115">
        <v>1969</v>
      </c>
      <c r="D735" s="2">
        <v>0</v>
      </c>
      <c r="E735" s="2" t="s">
        <v>189</v>
      </c>
      <c r="F735" s="6">
        <v>2</v>
      </c>
      <c r="G735" s="6">
        <v>2</v>
      </c>
      <c r="H735" s="3">
        <v>532.4</v>
      </c>
      <c r="I735" s="3">
        <v>504.18</v>
      </c>
      <c r="J735" s="3">
        <v>370.08</v>
      </c>
      <c r="K735" s="6">
        <v>19</v>
      </c>
      <c r="L735" s="3">
        <v>1785701.9</v>
      </c>
      <c r="M735" s="3">
        <v>0</v>
      </c>
      <c r="N735" s="3">
        <v>0</v>
      </c>
      <c r="O735" s="3">
        <v>0</v>
      </c>
      <c r="P735" s="3">
        <f t="shared" si="269"/>
        <v>1785701.9</v>
      </c>
      <c r="Q735" s="3">
        <f t="shared" si="270"/>
        <v>3541.7943988258157</v>
      </c>
      <c r="R735" s="3">
        <v>9454.09</v>
      </c>
      <c r="S735" s="23">
        <v>42735</v>
      </c>
      <c r="T735" s="201"/>
    </row>
    <row r="736" spans="1:20" s="95" customFormat="1" ht="27.75" hidden="1" customHeight="1" x14ac:dyDescent="0.25">
      <c r="A736" s="6">
        <v>7</v>
      </c>
      <c r="B736" s="25" t="s">
        <v>444</v>
      </c>
      <c r="C736" s="115">
        <v>1969</v>
      </c>
      <c r="D736" s="2">
        <v>0</v>
      </c>
      <c r="E736" s="2" t="s">
        <v>189</v>
      </c>
      <c r="F736" s="6">
        <v>2</v>
      </c>
      <c r="G736" s="6">
        <v>2</v>
      </c>
      <c r="H736" s="3">
        <v>541.1</v>
      </c>
      <c r="I736" s="3">
        <v>501.19</v>
      </c>
      <c r="J736" s="3">
        <v>302.99</v>
      </c>
      <c r="K736" s="6">
        <v>35</v>
      </c>
      <c r="L736" s="3">
        <v>1066102.6599999999</v>
      </c>
      <c r="M736" s="3">
        <v>0</v>
      </c>
      <c r="N736" s="3">
        <v>106610.27</v>
      </c>
      <c r="O736" s="3">
        <v>47974.62</v>
      </c>
      <c r="P736" s="3">
        <f t="shared" si="269"/>
        <v>911517.77</v>
      </c>
      <c r="Q736" s="3">
        <f t="shared" si="270"/>
        <v>2127.1427203256249</v>
      </c>
      <c r="R736" s="3">
        <v>9454.09</v>
      </c>
      <c r="S736" s="23">
        <v>42735</v>
      </c>
      <c r="T736" s="201"/>
    </row>
    <row r="737" spans="1:20" s="95" customFormat="1" ht="27.75" hidden="1" customHeight="1" x14ac:dyDescent="0.25">
      <c r="A737" s="6">
        <v>8</v>
      </c>
      <c r="B737" s="25" t="s">
        <v>445</v>
      </c>
      <c r="C737" s="115">
        <v>1970</v>
      </c>
      <c r="D737" s="2">
        <v>0</v>
      </c>
      <c r="E737" s="2" t="s">
        <v>189</v>
      </c>
      <c r="F737" s="6">
        <v>2</v>
      </c>
      <c r="G737" s="6">
        <v>2</v>
      </c>
      <c r="H737" s="3">
        <v>540</v>
      </c>
      <c r="I737" s="3">
        <v>498.6</v>
      </c>
      <c r="J737" s="3">
        <v>457</v>
      </c>
      <c r="K737" s="6">
        <v>19</v>
      </c>
      <c r="L737" s="3">
        <v>746078.54926000012</v>
      </c>
      <c r="M737" s="3">
        <v>0</v>
      </c>
      <c r="N737" s="3">
        <v>0</v>
      </c>
      <c r="O737" s="3">
        <v>0</v>
      </c>
      <c r="P737" s="3">
        <f t="shared" si="269"/>
        <v>746078.55</v>
      </c>
      <c r="Q737" s="3">
        <f t="shared" si="270"/>
        <v>1496.3468697553151</v>
      </c>
      <c r="R737" s="3">
        <v>9454.09</v>
      </c>
      <c r="S737" s="23">
        <v>42735</v>
      </c>
      <c r="T737" s="201"/>
    </row>
    <row r="738" spans="1:20" s="95" customFormat="1" ht="27.75" hidden="1" customHeight="1" x14ac:dyDescent="0.25">
      <c r="A738" s="6">
        <v>9</v>
      </c>
      <c r="B738" s="25" t="s">
        <v>218</v>
      </c>
      <c r="C738" s="115">
        <v>1968</v>
      </c>
      <c r="D738" s="2">
        <v>0</v>
      </c>
      <c r="E738" s="2" t="s">
        <v>189</v>
      </c>
      <c r="F738" s="6">
        <v>2</v>
      </c>
      <c r="G738" s="6">
        <v>2</v>
      </c>
      <c r="H738" s="3">
        <v>544.5</v>
      </c>
      <c r="I738" s="3">
        <v>509.43</v>
      </c>
      <c r="J738" s="3">
        <v>255.7</v>
      </c>
      <c r="K738" s="6">
        <v>26</v>
      </c>
      <c r="L738" s="3">
        <v>205340.29</v>
      </c>
      <c r="M738" s="3">
        <v>0</v>
      </c>
      <c r="N738" s="3">
        <v>20534.03</v>
      </c>
      <c r="O738" s="3">
        <v>9240.31</v>
      </c>
      <c r="P738" s="3">
        <f t="shared" si="269"/>
        <v>175565.95</v>
      </c>
      <c r="Q738" s="3">
        <f t="shared" si="270"/>
        <v>403.07851912922285</v>
      </c>
      <c r="R738" s="3">
        <v>9454.09</v>
      </c>
      <c r="S738" s="23">
        <v>42735</v>
      </c>
      <c r="T738" s="201"/>
    </row>
    <row r="739" spans="1:20" s="95" customFormat="1" ht="27.75" hidden="1" customHeight="1" x14ac:dyDescent="0.25">
      <c r="A739" s="6">
        <v>10</v>
      </c>
      <c r="B739" s="25" t="s">
        <v>446</v>
      </c>
      <c r="C739" s="115">
        <v>1969</v>
      </c>
      <c r="D739" s="2">
        <v>0</v>
      </c>
      <c r="E739" s="2" t="s">
        <v>189</v>
      </c>
      <c r="F739" s="6">
        <v>2</v>
      </c>
      <c r="G739" s="6">
        <v>2</v>
      </c>
      <c r="H739" s="3">
        <v>539.6</v>
      </c>
      <c r="I739" s="3">
        <v>501.08</v>
      </c>
      <c r="J739" s="3">
        <v>240.48</v>
      </c>
      <c r="K739" s="6">
        <v>20</v>
      </c>
      <c r="L739" s="3">
        <v>1053589.42</v>
      </c>
      <c r="M739" s="3">
        <v>0</v>
      </c>
      <c r="N739" s="3">
        <v>105358.94</v>
      </c>
      <c r="O739" s="3">
        <v>47411.519999999997</v>
      </c>
      <c r="P739" s="3">
        <f t="shared" si="269"/>
        <v>900818.96</v>
      </c>
      <c r="Q739" s="3">
        <f t="shared" si="270"/>
        <v>2102.6371437694579</v>
      </c>
      <c r="R739" s="3">
        <v>9454.09</v>
      </c>
      <c r="S739" s="23">
        <v>42735</v>
      </c>
      <c r="T739" s="201"/>
    </row>
    <row r="740" spans="1:20" s="95" customFormat="1" ht="27.75" hidden="1" customHeight="1" x14ac:dyDescent="0.25">
      <c r="A740" s="6">
        <v>11</v>
      </c>
      <c r="B740" s="25" t="s">
        <v>447</v>
      </c>
      <c r="C740" s="115">
        <v>1968</v>
      </c>
      <c r="D740" s="2">
        <v>0</v>
      </c>
      <c r="E740" s="2" t="s">
        <v>189</v>
      </c>
      <c r="F740" s="6">
        <v>2</v>
      </c>
      <c r="G740" s="6">
        <v>2</v>
      </c>
      <c r="H740" s="3">
        <v>544.79999999999995</v>
      </c>
      <c r="I740" s="3">
        <v>504.04</v>
      </c>
      <c r="J740" s="3">
        <v>420.74</v>
      </c>
      <c r="K740" s="6">
        <v>20</v>
      </c>
      <c r="L740" s="3">
        <v>756026</v>
      </c>
      <c r="M740" s="3">
        <v>0</v>
      </c>
      <c r="N740" s="3">
        <v>75602.600000000006</v>
      </c>
      <c r="O740" s="3">
        <v>34021.17</v>
      </c>
      <c r="P740" s="3">
        <f t="shared" si="269"/>
        <v>646402.23</v>
      </c>
      <c r="Q740" s="3">
        <f t="shared" si="270"/>
        <v>1499.9325450361082</v>
      </c>
      <c r="R740" s="3">
        <v>9454.09</v>
      </c>
      <c r="S740" s="23">
        <v>42735</v>
      </c>
      <c r="T740" s="201"/>
    </row>
    <row r="741" spans="1:20" s="95" customFormat="1" ht="27.75" hidden="1" customHeight="1" x14ac:dyDescent="0.25">
      <c r="A741" s="6">
        <v>12</v>
      </c>
      <c r="B741" s="25" t="s">
        <v>448</v>
      </c>
      <c r="C741" s="115">
        <v>1970</v>
      </c>
      <c r="D741" s="2">
        <v>0</v>
      </c>
      <c r="E741" s="2" t="s">
        <v>189</v>
      </c>
      <c r="F741" s="6">
        <v>2</v>
      </c>
      <c r="G741" s="6">
        <v>2</v>
      </c>
      <c r="H741" s="3">
        <v>544.4</v>
      </c>
      <c r="I741" s="3">
        <v>502.7</v>
      </c>
      <c r="J741" s="3">
        <v>290.89999999999998</v>
      </c>
      <c r="K741" s="6">
        <v>22</v>
      </c>
      <c r="L741" s="3">
        <v>1295503.6179599999</v>
      </c>
      <c r="M741" s="3">
        <v>0</v>
      </c>
      <c r="N741" s="3">
        <v>129550.36</v>
      </c>
      <c r="O741" s="3">
        <v>58297.66</v>
      </c>
      <c r="P741" s="3">
        <f t="shared" si="269"/>
        <v>1107655.6000000001</v>
      </c>
      <c r="Q741" s="3">
        <f t="shared" si="270"/>
        <v>2577.0909448179827</v>
      </c>
      <c r="R741" s="3">
        <v>9454.09</v>
      </c>
      <c r="S741" s="23">
        <v>42735</v>
      </c>
      <c r="T741" s="201"/>
    </row>
    <row r="742" spans="1:20" s="95" customFormat="1" ht="27.75" hidden="1" customHeight="1" x14ac:dyDescent="0.25">
      <c r="A742" s="6">
        <v>13</v>
      </c>
      <c r="B742" s="25" t="s">
        <v>449</v>
      </c>
      <c r="C742" s="115">
        <v>1970</v>
      </c>
      <c r="D742" s="2">
        <v>0</v>
      </c>
      <c r="E742" s="2" t="s">
        <v>189</v>
      </c>
      <c r="F742" s="6">
        <v>2</v>
      </c>
      <c r="G742" s="6">
        <v>2</v>
      </c>
      <c r="H742" s="3">
        <v>527.29999999999995</v>
      </c>
      <c r="I742" s="3">
        <v>487.7</v>
      </c>
      <c r="J742" s="3">
        <v>345.4</v>
      </c>
      <c r="K742" s="6">
        <v>30</v>
      </c>
      <c r="L742" s="3">
        <v>1222568.2717879999</v>
      </c>
      <c r="M742" s="3">
        <v>0</v>
      </c>
      <c r="N742" s="3">
        <v>0</v>
      </c>
      <c r="O742" s="3">
        <v>0</v>
      </c>
      <c r="P742" s="3">
        <f t="shared" si="269"/>
        <v>1222568.27</v>
      </c>
      <c r="Q742" s="3">
        <f t="shared" si="270"/>
        <v>2506.8039200082017</v>
      </c>
      <c r="R742" s="3">
        <v>9454.09</v>
      </c>
      <c r="S742" s="23">
        <v>42735</v>
      </c>
      <c r="T742" s="201"/>
    </row>
    <row r="743" spans="1:20" s="95" customFormat="1" ht="27.75" hidden="1" customHeight="1" x14ac:dyDescent="0.25">
      <c r="A743" s="6">
        <v>14</v>
      </c>
      <c r="B743" s="25" t="s">
        <v>450</v>
      </c>
      <c r="C743" s="115">
        <v>1970</v>
      </c>
      <c r="D743" s="2">
        <v>0</v>
      </c>
      <c r="E743" s="2" t="s">
        <v>189</v>
      </c>
      <c r="F743" s="6">
        <v>2</v>
      </c>
      <c r="G743" s="6">
        <v>2</v>
      </c>
      <c r="H743" s="3">
        <v>527.1</v>
      </c>
      <c r="I743" s="3">
        <v>496.3</v>
      </c>
      <c r="J743" s="3">
        <v>168.8</v>
      </c>
      <c r="K743" s="6">
        <v>13</v>
      </c>
      <c r="L743" s="3">
        <v>1168486.19838</v>
      </c>
      <c r="M743" s="3">
        <v>0</v>
      </c>
      <c r="N743" s="3">
        <v>116848.62</v>
      </c>
      <c r="O743" s="3">
        <v>52581.88</v>
      </c>
      <c r="P743" s="3">
        <f t="shared" si="269"/>
        <v>999055.7</v>
      </c>
      <c r="Q743" s="3">
        <f t="shared" si="270"/>
        <v>2354.3949191617971</v>
      </c>
      <c r="R743" s="3">
        <v>9454.09</v>
      </c>
      <c r="S743" s="23">
        <v>42735</v>
      </c>
      <c r="T743" s="201"/>
    </row>
    <row r="744" spans="1:20" s="106" customFormat="1" ht="27.75" hidden="1" customHeight="1" x14ac:dyDescent="0.25">
      <c r="A744" s="4"/>
      <c r="B744" s="215" t="s">
        <v>221</v>
      </c>
      <c r="C744" s="215"/>
      <c r="D744" s="215"/>
      <c r="E744" s="4"/>
      <c r="F744" s="4"/>
      <c r="G744" s="4"/>
      <c r="H744" s="4">
        <f t="shared" ref="H744:M744" si="271">SUM(H733:H743)</f>
        <v>5904.4</v>
      </c>
      <c r="I744" s="4">
        <f t="shared" si="271"/>
        <v>5503.5199999999995</v>
      </c>
      <c r="J744" s="4">
        <f t="shared" si="271"/>
        <v>3617.59</v>
      </c>
      <c r="K744" s="28">
        <f t="shared" si="271"/>
        <v>243</v>
      </c>
      <c r="L744" s="4">
        <f t="shared" si="271"/>
        <v>11626231.187796</v>
      </c>
      <c r="M744" s="4">
        <f t="shared" si="271"/>
        <v>0</v>
      </c>
      <c r="N744" s="4">
        <f>ROUND(SUM(N733:N743),2)</f>
        <v>554504.81999999995</v>
      </c>
      <c r="O744" s="4">
        <f>ROUND(SUM(O733:O743),2)</f>
        <v>249527.16</v>
      </c>
      <c r="P744" s="4">
        <f>ROUND(SUM(P733:P743),2)</f>
        <v>10822199.210000001</v>
      </c>
      <c r="Q744" s="4">
        <f t="shared" ref="Q744" si="272">L744/I744</f>
        <v>2112.5082107080561</v>
      </c>
      <c r="R744" s="4"/>
      <c r="S744" s="4"/>
      <c r="T744" s="169"/>
    </row>
    <row r="745" spans="1:20" s="98" customFormat="1" ht="27.75" hidden="1" customHeight="1" x14ac:dyDescent="0.25">
      <c r="A745" s="2"/>
      <c r="B745" s="204" t="s">
        <v>199</v>
      </c>
      <c r="C745" s="204"/>
      <c r="D745" s="204"/>
      <c r="E745" s="2"/>
      <c r="F745" s="2"/>
      <c r="G745" s="2"/>
      <c r="H745" s="2"/>
      <c r="I745" s="2"/>
      <c r="J745" s="2"/>
      <c r="K745" s="2"/>
      <c r="L745" s="3"/>
      <c r="M745" s="3"/>
      <c r="N745" s="3"/>
      <c r="O745" s="3"/>
      <c r="P745" s="3"/>
      <c r="Q745" s="3"/>
      <c r="R745" s="3"/>
      <c r="S745" s="2"/>
      <c r="T745" s="169"/>
    </row>
    <row r="746" spans="1:20" s="31" customFormat="1" ht="27.75" hidden="1" customHeight="1" x14ac:dyDescent="0.25">
      <c r="A746" s="2">
        <v>15</v>
      </c>
      <c r="B746" s="9" t="s">
        <v>226</v>
      </c>
      <c r="C746" s="115">
        <v>1970</v>
      </c>
      <c r="D746" s="2">
        <v>0</v>
      </c>
      <c r="E746" s="2" t="s">
        <v>189</v>
      </c>
      <c r="F746" s="29">
        <v>2</v>
      </c>
      <c r="G746" s="29">
        <v>1</v>
      </c>
      <c r="H746" s="30">
        <v>346.4</v>
      </c>
      <c r="I746" s="30">
        <v>346.4</v>
      </c>
      <c r="J746" s="30">
        <v>168.2</v>
      </c>
      <c r="K746" s="29">
        <v>12</v>
      </c>
      <c r="L746" s="158">
        <v>205880.08</v>
      </c>
      <c r="M746" s="3">
        <v>0</v>
      </c>
      <c r="N746" s="3">
        <v>20588.009999999998</v>
      </c>
      <c r="O746" s="3">
        <v>9264.6</v>
      </c>
      <c r="P746" s="3">
        <f>ROUND(SUM(L746-N746-O746),2)</f>
        <v>176027.47</v>
      </c>
      <c r="Q746" s="3">
        <f>L746/H746</f>
        <v>594.34203233256346</v>
      </c>
      <c r="R746" s="3">
        <v>9454.09</v>
      </c>
      <c r="S746" s="23">
        <v>42735</v>
      </c>
      <c r="T746" s="201"/>
    </row>
    <row r="747" spans="1:20" s="31" customFormat="1" ht="27.75" hidden="1" customHeight="1" x14ac:dyDescent="0.25">
      <c r="A747" s="2">
        <v>16</v>
      </c>
      <c r="B747" s="9" t="s">
        <v>451</v>
      </c>
      <c r="C747" s="115">
        <v>1971</v>
      </c>
      <c r="D747" s="2">
        <v>0</v>
      </c>
      <c r="E747" s="2" t="s">
        <v>189</v>
      </c>
      <c r="F747" s="29">
        <v>2</v>
      </c>
      <c r="G747" s="29">
        <v>1</v>
      </c>
      <c r="H747" s="30">
        <v>337.9</v>
      </c>
      <c r="I747" s="30">
        <v>337.9</v>
      </c>
      <c r="J747" s="30">
        <v>146.69999999999999</v>
      </c>
      <c r="K747" s="29">
        <v>12</v>
      </c>
      <c r="L747" s="158">
        <v>1098234.3900000001</v>
      </c>
      <c r="M747" s="3">
        <v>0</v>
      </c>
      <c r="N747" s="3">
        <v>109823.44</v>
      </c>
      <c r="O747" s="3">
        <v>49420.55</v>
      </c>
      <c r="P747" s="3">
        <f>ROUND(SUM(L747-N747-O747),2)</f>
        <v>938990.4</v>
      </c>
      <c r="Q747" s="3">
        <f>L747/H747</f>
        <v>3250.1757620597814</v>
      </c>
      <c r="R747" s="3">
        <v>9454.09</v>
      </c>
      <c r="S747" s="23">
        <v>42735</v>
      </c>
      <c r="T747" s="201"/>
    </row>
    <row r="748" spans="1:20" s="31" customFormat="1" ht="27.75" hidden="1" customHeight="1" x14ac:dyDescent="0.25">
      <c r="A748" s="2">
        <v>17</v>
      </c>
      <c r="B748" s="9" t="s">
        <v>452</v>
      </c>
      <c r="C748" s="115">
        <v>1970</v>
      </c>
      <c r="D748" s="2">
        <v>0</v>
      </c>
      <c r="E748" s="2" t="s">
        <v>189</v>
      </c>
      <c r="F748" s="29">
        <v>2</v>
      </c>
      <c r="G748" s="29">
        <v>1</v>
      </c>
      <c r="H748" s="30">
        <v>359.4</v>
      </c>
      <c r="I748" s="30">
        <v>359.4</v>
      </c>
      <c r="J748" s="30">
        <v>198.4</v>
      </c>
      <c r="K748" s="29">
        <v>10</v>
      </c>
      <c r="L748" s="158">
        <v>1052315.3399999999</v>
      </c>
      <c r="M748" s="3">
        <v>0</v>
      </c>
      <c r="N748" s="3">
        <v>105231.53</v>
      </c>
      <c r="O748" s="3">
        <v>47354.19</v>
      </c>
      <c r="P748" s="3">
        <f>ROUND(SUM(L748-N748-O748),2)</f>
        <v>899729.62</v>
      </c>
      <c r="Q748" s="3">
        <f>L748/H748</f>
        <v>2927.9781302170281</v>
      </c>
      <c r="R748" s="3">
        <v>9454.09</v>
      </c>
      <c r="S748" s="23">
        <v>42735</v>
      </c>
      <c r="T748" s="201"/>
    </row>
    <row r="749" spans="1:20" s="31" customFormat="1" ht="27.75" hidden="1" customHeight="1" x14ac:dyDescent="0.25">
      <c r="A749" s="2">
        <v>18</v>
      </c>
      <c r="B749" s="9" t="s">
        <v>453</v>
      </c>
      <c r="C749" s="115">
        <v>1976</v>
      </c>
      <c r="D749" s="2">
        <v>0</v>
      </c>
      <c r="E749" s="2" t="s">
        <v>848</v>
      </c>
      <c r="F749" s="29">
        <v>2</v>
      </c>
      <c r="G749" s="29">
        <v>2</v>
      </c>
      <c r="H749" s="30">
        <v>541.12</v>
      </c>
      <c r="I749" s="30">
        <v>541.12</v>
      </c>
      <c r="J749" s="30">
        <v>139.19999999999999</v>
      </c>
      <c r="K749" s="29">
        <v>12</v>
      </c>
      <c r="L749" s="158">
        <v>1314592.8799999999</v>
      </c>
      <c r="M749" s="3">
        <v>0</v>
      </c>
      <c r="N749" s="3">
        <f>ROUND(L749*10%,2)</f>
        <v>131459.29</v>
      </c>
      <c r="O749" s="3">
        <f>ROUND(N749*0.45,2)</f>
        <v>59156.68</v>
      </c>
      <c r="P749" s="3">
        <f>ROUND(SUM(L749-N749-O749),2)</f>
        <v>1123976.9099999999</v>
      </c>
      <c r="Q749" s="3">
        <f>L749/H749</f>
        <v>2429.3925192193965</v>
      </c>
      <c r="R749" s="3">
        <v>9454.09</v>
      </c>
      <c r="S749" s="23">
        <v>42735</v>
      </c>
      <c r="T749" s="201"/>
    </row>
    <row r="750" spans="1:20" s="31" customFormat="1" ht="27.75" hidden="1" customHeight="1" x14ac:dyDescent="0.25">
      <c r="A750" s="2"/>
      <c r="B750" s="210" t="s">
        <v>200</v>
      </c>
      <c r="C750" s="210"/>
      <c r="D750" s="210"/>
      <c r="E750" s="2"/>
      <c r="F750" s="29"/>
      <c r="G750" s="29"/>
      <c r="H750" s="18">
        <f>SUM(H746:H749)</f>
        <v>1584.8199999999997</v>
      </c>
      <c r="I750" s="18">
        <f>SUM(I746:I749)</f>
        <v>1584.8199999999997</v>
      </c>
      <c r="J750" s="18">
        <f>SUM(J746:J749)</f>
        <v>652.5</v>
      </c>
      <c r="K750" s="66">
        <f>SUM(K746:K749)</f>
        <v>46</v>
      </c>
      <c r="L750" s="4">
        <f t="shared" ref="L750:Q750" si="273">ROUND(SUM(L746:L749),2)</f>
        <v>3671022.69</v>
      </c>
      <c r="M750" s="4">
        <f t="shared" si="273"/>
        <v>0</v>
      </c>
      <c r="N750" s="4">
        <f t="shared" si="273"/>
        <v>367102.27</v>
      </c>
      <c r="O750" s="4">
        <f t="shared" si="273"/>
        <v>165196.01999999999</v>
      </c>
      <c r="P750" s="4">
        <f t="shared" si="273"/>
        <v>3138724.4</v>
      </c>
      <c r="Q750" s="4">
        <f t="shared" si="273"/>
        <v>9201.89</v>
      </c>
      <c r="R750" s="3"/>
      <c r="S750" s="78"/>
      <c r="T750" s="169"/>
    </row>
    <row r="751" spans="1:20" s="98" customFormat="1" ht="27.75" hidden="1" customHeight="1" x14ac:dyDescent="0.25">
      <c r="A751" s="2"/>
      <c r="B751" s="205" t="s">
        <v>77</v>
      </c>
      <c r="C751" s="206"/>
      <c r="D751" s="2"/>
      <c r="E751" s="2"/>
      <c r="F751" s="2"/>
      <c r="G751" s="2"/>
      <c r="H751" s="2"/>
      <c r="I751" s="2"/>
      <c r="J751" s="2"/>
      <c r="K751" s="2"/>
      <c r="L751" s="3"/>
      <c r="M751" s="3"/>
      <c r="N751" s="3"/>
      <c r="O751" s="3"/>
      <c r="P751" s="3"/>
      <c r="Q751" s="3"/>
      <c r="R751" s="3"/>
      <c r="S751" s="2"/>
      <c r="T751" s="169"/>
    </row>
    <row r="752" spans="1:20" s="160" customFormat="1" ht="27.75" hidden="1" customHeight="1" x14ac:dyDescent="0.25">
      <c r="A752" s="2">
        <v>19</v>
      </c>
      <c r="B752" s="191" t="s">
        <v>738</v>
      </c>
      <c r="C752" s="157">
        <v>1990</v>
      </c>
      <c r="D752" s="2">
        <v>0</v>
      </c>
      <c r="E752" s="2" t="s">
        <v>416</v>
      </c>
      <c r="F752" s="2">
        <v>9</v>
      </c>
      <c r="G752" s="2">
        <v>3</v>
      </c>
      <c r="H752" s="15">
        <v>6418</v>
      </c>
      <c r="I752" s="2">
        <v>5850.8</v>
      </c>
      <c r="J752" s="2">
        <v>5428.24</v>
      </c>
      <c r="K752" s="2">
        <v>311</v>
      </c>
      <c r="L752" s="3">
        <v>5185328.28</v>
      </c>
      <c r="M752" s="3">
        <v>0</v>
      </c>
      <c r="N752" s="3">
        <v>0</v>
      </c>
      <c r="O752" s="3">
        <v>0</v>
      </c>
      <c r="P752" s="3">
        <f t="shared" ref="P752:P759" si="274">ROUND(SUM(L752-N752-O752),2)</f>
        <v>5185328.28</v>
      </c>
      <c r="Q752" s="3">
        <f t="shared" ref="Q752:Q759" si="275">L752/I752</f>
        <v>886.25970465577359</v>
      </c>
      <c r="R752" s="3">
        <v>18606.45</v>
      </c>
      <c r="S752" s="23">
        <v>42735</v>
      </c>
      <c r="T752" s="201"/>
    </row>
    <row r="753" spans="1:20" s="160" customFormat="1" ht="27.75" hidden="1" customHeight="1" x14ac:dyDescent="0.25">
      <c r="A753" s="2">
        <v>20</v>
      </c>
      <c r="B753" s="191" t="s">
        <v>821</v>
      </c>
      <c r="C753" s="157">
        <v>1991</v>
      </c>
      <c r="D753" s="2">
        <v>0</v>
      </c>
      <c r="E753" s="2" t="s">
        <v>416</v>
      </c>
      <c r="F753" s="2">
        <v>9</v>
      </c>
      <c r="G753" s="2">
        <v>3</v>
      </c>
      <c r="H753" s="15">
        <v>6265.9</v>
      </c>
      <c r="I753" s="2">
        <v>5809.1</v>
      </c>
      <c r="J753" s="2">
        <v>5354.98</v>
      </c>
      <c r="K753" s="2">
        <v>320</v>
      </c>
      <c r="L753" s="3">
        <v>5236750.32</v>
      </c>
      <c r="M753" s="3">
        <v>0</v>
      </c>
      <c r="N753" s="3">
        <v>0</v>
      </c>
      <c r="O753" s="3">
        <v>0</v>
      </c>
      <c r="P753" s="3">
        <f t="shared" si="274"/>
        <v>5236750.32</v>
      </c>
      <c r="Q753" s="3">
        <f t="shared" si="275"/>
        <v>901.47360520562563</v>
      </c>
      <c r="R753" s="3">
        <v>18606.45</v>
      </c>
      <c r="S753" s="23">
        <v>42735</v>
      </c>
      <c r="T753" s="201"/>
    </row>
    <row r="754" spans="1:20" s="189" customFormat="1" ht="27.75" hidden="1" customHeight="1" x14ac:dyDescent="0.25">
      <c r="A754" s="2">
        <v>21</v>
      </c>
      <c r="B754" s="9" t="s">
        <v>243</v>
      </c>
      <c r="C754" s="115">
        <v>1983</v>
      </c>
      <c r="D754" s="2">
        <v>0</v>
      </c>
      <c r="E754" s="2" t="s">
        <v>416</v>
      </c>
      <c r="F754" s="2">
        <v>5</v>
      </c>
      <c r="G754" s="2">
        <v>4</v>
      </c>
      <c r="H754" s="3">
        <v>3810</v>
      </c>
      <c r="I754" s="3">
        <v>3375.8</v>
      </c>
      <c r="J754" s="3">
        <v>3375.8</v>
      </c>
      <c r="K754" s="6">
        <v>172</v>
      </c>
      <c r="L754" s="3">
        <v>5057475.0999999996</v>
      </c>
      <c r="M754" s="3">
        <v>0</v>
      </c>
      <c r="N754" s="3">
        <v>0</v>
      </c>
      <c r="O754" s="3">
        <v>0</v>
      </c>
      <c r="P754" s="3">
        <f t="shared" si="274"/>
        <v>5057475.0999999996</v>
      </c>
      <c r="Q754" s="3">
        <f t="shared" si="275"/>
        <v>1498.1560222762009</v>
      </c>
      <c r="R754" s="3">
        <v>15577.35</v>
      </c>
      <c r="S754" s="23">
        <v>42735</v>
      </c>
      <c r="T754" s="201"/>
    </row>
    <row r="755" spans="1:20" s="189" customFormat="1" ht="27.75" hidden="1" customHeight="1" x14ac:dyDescent="0.25">
      <c r="A755" s="2">
        <v>22</v>
      </c>
      <c r="B755" s="9" t="s">
        <v>455</v>
      </c>
      <c r="C755" s="115">
        <v>1983</v>
      </c>
      <c r="D755" s="2">
        <v>0</v>
      </c>
      <c r="E755" s="2" t="s">
        <v>416</v>
      </c>
      <c r="F755" s="2">
        <v>5</v>
      </c>
      <c r="G755" s="2">
        <v>5</v>
      </c>
      <c r="H755" s="3">
        <v>3823.6</v>
      </c>
      <c r="I755" s="3">
        <v>3342</v>
      </c>
      <c r="J755" s="3">
        <v>3125.4</v>
      </c>
      <c r="K755" s="6">
        <v>187</v>
      </c>
      <c r="L755" s="3">
        <v>3047814.81</v>
      </c>
      <c r="M755" s="3">
        <v>0</v>
      </c>
      <c r="N755" s="3">
        <v>0</v>
      </c>
      <c r="O755" s="3">
        <v>0</v>
      </c>
      <c r="P755" s="3">
        <f t="shared" si="274"/>
        <v>3047814.81</v>
      </c>
      <c r="Q755" s="3">
        <f t="shared" si="275"/>
        <v>911.97331238779179</v>
      </c>
      <c r="R755" s="3">
        <v>15577.35</v>
      </c>
      <c r="S755" s="23">
        <v>42735</v>
      </c>
      <c r="T755" s="201"/>
    </row>
    <row r="756" spans="1:20" s="189" customFormat="1" ht="27.75" hidden="1" customHeight="1" x14ac:dyDescent="0.25">
      <c r="A756" s="2">
        <v>23</v>
      </c>
      <c r="B756" s="9" t="s">
        <v>456</v>
      </c>
      <c r="C756" s="115">
        <v>1983</v>
      </c>
      <c r="D756" s="2">
        <v>0</v>
      </c>
      <c r="E756" s="2" t="s">
        <v>416</v>
      </c>
      <c r="F756" s="2">
        <v>5</v>
      </c>
      <c r="G756" s="2">
        <v>4</v>
      </c>
      <c r="H756" s="3">
        <v>3777.8</v>
      </c>
      <c r="I756" s="3">
        <v>3345</v>
      </c>
      <c r="J756" s="3">
        <v>3311.4</v>
      </c>
      <c r="K756" s="6">
        <v>198</v>
      </c>
      <c r="L756" s="3">
        <v>4041310.57</v>
      </c>
      <c r="M756" s="3">
        <v>0</v>
      </c>
      <c r="N756" s="3">
        <v>0</v>
      </c>
      <c r="O756" s="3">
        <v>0</v>
      </c>
      <c r="P756" s="3">
        <f t="shared" si="274"/>
        <v>4041310.57</v>
      </c>
      <c r="Q756" s="3">
        <f t="shared" si="275"/>
        <v>1208.1645949177878</v>
      </c>
      <c r="R756" s="3">
        <v>15577.35</v>
      </c>
      <c r="S756" s="23">
        <v>42735</v>
      </c>
      <c r="T756" s="201"/>
    </row>
    <row r="757" spans="1:20" s="189" customFormat="1" ht="27.75" hidden="1" customHeight="1" x14ac:dyDescent="0.25">
      <c r="A757" s="2">
        <v>24</v>
      </c>
      <c r="B757" s="9" t="s">
        <v>252</v>
      </c>
      <c r="C757" s="115">
        <v>1983</v>
      </c>
      <c r="D757" s="2">
        <v>0</v>
      </c>
      <c r="E757" s="2" t="s">
        <v>416</v>
      </c>
      <c r="F757" s="2">
        <v>5</v>
      </c>
      <c r="G757" s="2">
        <v>4</v>
      </c>
      <c r="H757" s="3">
        <v>3772.8</v>
      </c>
      <c r="I757" s="3">
        <v>3337</v>
      </c>
      <c r="J757" s="3">
        <v>3303.6</v>
      </c>
      <c r="K757" s="6">
        <v>201</v>
      </c>
      <c r="L757" s="3">
        <v>4167666.53</v>
      </c>
      <c r="M757" s="3">
        <v>0</v>
      </c>
      <c r="N757" s="3">
        <v>0</v>
      </c>
      <c r="O757" s="3">
        <v>0</v>
      </c>
      <c r="P757" s="3">
        <f t="shared" si="274"/>
        <v>4167666.53</v>
      </c>
      <c r="Q757" s="3">
        <f t="shared" si="275"/>
        <v>1248.9261402457296</v>
      </c>
      <c r="R757" s="3">
        <v>15577.35</v>
      </c>
      <c r="S757" s="23">
        <v>42735</v>
      </c>
      <c r="T757" s="201"/>
    </row>
    <row r="758" spans="1:20" s="189" customFormat="1" ht="27.75" hidden="1" customHeight="1" x14ac:dyDescent="0.25">
      <c r="A758" s="2">
        <v>25</v>
      </c>
      <c r="B758" s="9" t="s">
        <v>736</v>
      </c>
      <c r="C758" s="115">
        <v>1985</v>
      </c>
      <c r="D758" s="200">
        <v>0</v>
      </c>
      <c r="E758" s="2" t="s">
        <v>416</v>
      </c>
      <c r="F758" s="2">
        <v>3</v>
      </c>
      <c r="G758" s="2">
        <v>4</v>
      </c>
      <c r="H758" s="3">
        <v>2937.3</v>
      </c>
      <c r="I758" s="3">
        <v>2530.4</v>
      </c>
      <c r="J758" s="3">
        <v>2327.8000000000002</v>
      </c>
      <c r="K758" s="6">
        <v>157</v>
      </c>
      <c r="L758" s="3">
        <v>8965841.9900000002</v>
      </c>
      <c r="M758" s="3">
        <v>0</v>
      </c>
      <c r="N758" s="3">
        <v>0</v>
      </c>
      <c r="O758" s="3">
        <v>0</v>
      </c>
      <c r="P758" s="3">
        <f t="shared" si="274"/>
        <v>8965841.9900000002</v>
      </c>
      <c r="Q758" s="3">
        <f t="shared" si="275"/>
        <v>3543.250865475814</v>
      </c>
      <c r="R758" s="3">
        <v>15577.35</v>
      </c>
      <c r="S758" s="23">
        <v>42735</v>
      </c>
      <c r="T758" s="201"/>
    </row>
    <row r="759" spans="1:20" s="189" customFormat="1" ht="27.75" hidden="1" customHeight="1" x14ac:dyDescent="0.25">
      <c r="A759" s="2">
        <v>26</v>
      </c>
      <c r="B759" s="9" t="s">
        <v>739</v>
      </c>
      <c r="C759" s="115">
        <v>1988</v>
      </c>
      <c r="D759" s="200">
        <v>0</v>
      </c>
      <c r="E759" s="2" t="s">
        <v>539</v>
      </c>
      <c r="F759" s="2">
        <v>3</v>
      </c>
      <c r="G759" s="2">
        <v>3</v>
      </c>
      <c r="H759" s="3">
        <v>1653.7</v>
      </c>
      <c r="I759" s="3">
        <v>1506.7</v>
      </c>
      <c r="J759" s="3">
        <v>1011.2</v>
      </c>
      <c r="K759" s="6">
        <v>104</v>
      </c>
      <c r="L759" s="3">
        <v>7788417.9800000004</v>
      </c>
      <c r="M759" s="3">
        <v>0</v>
      </c>
      <c r="N759" s="3">
        <v>0</v>
      </c>
      <c r="O759" s="3">
        <v>0</v>
      </c>
      <c r="P759" s="3">
        <f t="shared" si="274"/>
        <v>7788417.9800000004</v>
      </c>
      <c r="Q759" s="3">
        <f t="shared" si="275"/>
        <v>5169.1896064246366</v>
      </c>
      <c r="R759" s="3">
        <v>24736.34</v>
      </c>
      <c r="S759" s="23">
        <v>42735</v>
      </c>
      <c r="T759" s="201"/>
    </row>
    <row r="760" spans="1:20" s="97" customFormat="1" ht="27.75" hidden="1" customHeight="1" x14ac:dyDescent="0.25">
      <c r="A760" s="32"/>
      <c r="B760" s="202" t="s">
        <v>253</v>
      </c>
      <c r="C760" s="202"/>
      <c r="D760" s="203"/>
      <c r="E760" s="27"/>
      <c r="F760" s="27"/>
      <c r="G760" s="27"/>
      <c r="H760" s="4">
        <f t="shared" ref="H760:P760" si="276">ROUND(SUM(H752:H759),2)</f>
        <v>32459.1</v>
      </c>
      <c r="I760" s="4">
        <f t="shared" si="276"/>
        <v>29096.799999999999</v>
      </c>
      <c r="J760" s="4">
        <f t="shared" si="276"/>
        <v>27238.42</v>
      </c>
      <c r="K760" s="28">
        <f t="shared" si="276"/>
        <v>1650</v>
      </c>
      <c r="L760" s="4">
        <f t="shared" si="276"/>
        <v>43490605.579999998</v>
      </c>
      <c r="M760" s="4">
        <f t="shared" si="276"/>
        <v>0</v>
      </c>
      <c r="N760" s="4">
        <f t="shared" si="276"/>
        <v>0</v>
      </c>
      <c r="O760" s="4">
        <f t="shared" si="276"/>
        <v>0</v>
      </c>
      <c r="P760" s="4">
        <f t="shared" si="276"/>
        <v>43490605.579999998</v>
      </c>
      <c r="Q760" s="4">
        <f t="shared" ref="Q760" si="277">L760/I760</f>
        <v>1494.6868927167247</v>
      </c>
      <c r="R760" s="4"/>
      <c r="S760" s="48"/>
      <c r="T760" s="169"/>
    </row>
    <row r="761" spans="1:20" s="97" customFormat="1" ht="27.75" hidden="1" customHeight="1" x14ac:dyDescent="0.25">
      <c r="A761" s="27"/>
      <c r="B761" s="205" t="s">
        <v>572</v>
      </c>
      <c r="C761" s="206"/>
      <c r="D761" s="27"/>
      <c r="E761" s="27"/>
      <c r="F761" s="27"/>
      <c r="G761" s="27"/>
      <c r="H761" s="4"/>
      <c r="I761" s="4"/>
      <c r="J761" s="4"/>
      <c r="K761" s="28"/>
      <c r="L761" s="4"/>
      <c r="M761" s="4"/>
      <c r="N761" s="4"/>
      <c r="O761" s="4"/>
      <c r="P761" s="4"/>
      <c r="Q761" s="4"/>
      <c r="R761" s="4"/>
      <c r="S761" s="48"/>
      <c r="T761" s="169"/>
    </row>
    <row r="762" spans="1:20" s="189" customFormat="1" ht="27.75" hidden="1" customHeight="1" x14ac:dyDescent="0.25">
      <c r="A762" s="2">
        <v>27</v>
      </c>
      <c r="B762" s="36" t="s">
        <v>575</v>
      </c>
      <c r="C762" s="115">
        <v>1984</v>
      </c>
      <c r="D762" s="33">
        <v>0</v>
      </c>
      <c r="E762" s="2" t="s">
        <v>416</v>
      </c>
      <c r="F762" s="2">
        <v>9</v>
      </c>
      <c r="G762" s="2">
        <v>6</v>
      </c>
      <c r="H762" s="3">
        <v>14510.91</v>
      </c>
      <c r="I762" s="3">
        <v>13139.61</v>
      </c>
      <c r="J762" s="3">
        <v>13139.61</v>
      </c>
      <c r="K762" s="2">
        <v>690</v>
      </c>
      <c r="L762" s="3">
        <v>3304435.84</v>
      </c>
      <c r="M762" s="3">
        <v>0</v>
      </c>
      <c r="N762" s="3">
        <v>330443.58</v>
      </c>
      <c r="O762" s="3">
        <v>148699.60999999999</v>
      </c>
      <c r="P762" s="3">
        <f>ROUND(SUM(L762-N762-O762),2)</f>
        <v>2825292.65</v>
      </c>
      <c r="Q762" s="3">
        <f>L762/I762</f>
        <v>251.48659967837705</v>
      </c>
      <c r="R762" s="3">
        <v>18606.45</v>
      </c>
      <c r="S762" s="23">
        <v>42735</v>
      </c>
      <c r="T762" s="201"/>
    </row>
    <row r="763" spans="1:20" s="189" customFormat="1" ht="27.75" hidden="1" customHeight="1" x14ac:dyDescent="0.25">
      <c r="A763" s="2">
        <v>28</v>
      </c>
      <c r="B763" s="36" t="s">
        <v>576</v>
      </c>
      <c r="C763" s="115">
        <v>1984</v>
      </c>
      <c r="D763" s="33">
        <v>0</v>
      </c>
      <c r="E763" s="2" t="s">
        <v>416</v>
      </c>
      <c r="F763" s="2">
        <v>9</v>
      </c>
      <c r="G763" s="2">
        <v>2</v>
      </c>
      <c r="H763" s="3">
        <v>4774.8</v>
      </c>
      <c r="I763" s="3">
        <v>4161.7</v>
      </c>
      <c r="J763" s="3">
        <v>4161.7</v>
      </c>
      <c r="K763" s="2">
        <v>237</v>
      </c>
      <c r="L763" s="3">
        <v>9303033.5600000005</v>
      </c>
      <c r="M763" s="3">
        <v>0</v>
      </c>
      <c r="N763" s="3">
        <f>ROUND(L763*10%,2)</f>
        <v>930303.36</v>
      </c>
      <c r="O763" s="3">
        <f>ROUND(N763*0.45,2)</f>
        <v>418636.51</v>
      </c>
      <c r="P763" s="3">
        <f>ROUND(SUM(L763-N763-O763),2)</f>
        <v>7954093.6900000004</v>
      </c>
      <c r="Q763" s="3">
        <f>L763/I763</f>
        <v>2235.3926424297765</v>
      </c>
      <c r="R763" s="3">
        <v>18606.45</v>
      </c>
      <c r="S763" s="23">
        <v>42735</v>
      </c>
      <c r="T763" s="201"/>
    </row>
    <row r="764" spans="1:20" s="189" customFormat="1" ht="27.75" hidden="1" customHeight="1" x14ac:dyDescent="0.25">
      <c r="A764" s="2">
        <v>29</v>
      </c>
      <c r="B764" s="36" t="s">
        <v>577</v>
      </c>
      <c r="C764" s="115">
        <v>1984</v>
      </c>
      <c r="D764" s="33">
        <v>0</v>
      </c>
      <c r="E764" s="2" t="s">
        <v>416</v>
      </c>
      <c r="F764" s="2">
        <v>9</v>
      </c>
      <c r="G764" s="2">
        <v>2</v>
      </c>
      <c r="H764" s="3">
        <v>4664.33</v>
      </c>
      <c r="I764" s="3">
        <v>4135.13</v>
      </c>
      <c r="J764" s="3">
        <v>3650.23</v>
      </c>
      <c r="K764" s="2">
        <v>303</v>
      </c>
      <c r="L764" s="3">
        <v>9774802.9600000009</v>
      </c>
      <c r="M764" s="3">
        <v>0</v>
      </c>
      <c r="N764" s="3">
        <v>0</v>
      </c>
      <c r="O764" s="3">
        <v>0</v>
      </c>
      <c r="P764" s="3">
        <f>ROUND(SUM(L764-N764-O764),2)</f>
        <v>9774802.9600000009</v>
      </c>
      <c r="Q764" s="3">
        <f>L764/I764</f>
        <v>2363.8441741855759</v>
      </c>
      <c r="R764" s="3">
        <v>18606.45</v>
      </c>
      <c r="S764" s="23">
        <v>42735</v>
      </c>
      <c r="T764" s="201"/>
    </row>
    <row r="765" spans="1:20" s="189" customFormat="1" ht="27.75" hidden="1" customHeight="1" x14ac:dyDescent="0.25">
      <c r="A765" s="2">
        <v>30</v>
      </c>
      <c r="B765" s="9" t="s">
        <v>578</v>
      </c>
      <c r="C765" s="115">
        <v>1984</v>
      </c>
      <c r="D765" s="33">
        <v>0</v>
      </c>
      <c r="E765" s="2" t="s">
        <v>416</v>
      </c>
      <c r="F765" s="2">
        <v>5</v>
      </c>
      <c r="G765" s="2">
        <v>6</v>
      </c>
      <c r="H765" s="3">
        <v>7780.13</v>
      </c>
      <c r="I765" s="3">
        <v>7780.13</v>
      </c>
      <c r="J765" s="3">
        <v>5963.77</v>
      </c>
      <c r="K765" s="2">
        <v>497</v>
      </c>
      <c r="L765" s="3">
        <v>13918769.189999999</v>
      </c>
      <c r="M765" s="3">
        <v>0</v>
      </c>
      <c r="N765" s="3">
        <v>0</v>
      </c>
      <c r="O765" s="3">
        <v>0</v>
      </c>
      <c r="P765" s="3">
        <f>ROUND(SUM(L765-N765-O765),2)</f>
        <v>13918769.189999999</v>
      </c>
      <c r="Q765" s="3">
        <f>L765/I765</f>
        <v>1789.0149894667568</v>
      </c>
      <c r="R765" s="3">
        <v>15577.35</v>
      </c>
      <c r="S765" s="23">
        <v>42735</v>
      </c>
      <c r="T765" s="201"/>
    </row>
    <row r="766" spans="1:20" s="189" customFormat="1" ht="27.75" hidden="1" customHeight="1" x14ac:dyDescent="0.25">
      <c r="A766" s="212" t="s">
        <v>573</v>
      </c>
      <c r="B766" s="213"/>
      <c r="C766" s="213"/>
      <c r="D766" s="214"/>
      <c r="E766" s="27"/>
      <c r="F766" s="27"/>
      <c r="G766" s="27"/>
      <c r="H766" s="4">
        <f t="shared" ref="H766:P766" si="278">ROUND(SUM(H762:H765),2)</f>
        <v>31730.17</v>
      </c>
      <c r="I766" s="4">
        <f t="shared" si="278"/>
        <v>29216.57</v>
      </c>
      <c r="J766" s="4">
        <f t="shared" si="278"/>
        <v>26915.31</v>
      </c>
      <c r="K766" s="28">
        <f t="shared" si="278"/>
        <v>1727</v>
      </c>
      <c r="L766" s="4">
        <f t="shared" si="278"/>
        <v>36301041.549999997</v>
      </c>
      <c r="M766" s="4">
        <f t="shared" si="278"/>
        <v>0</v>
      </c>
      <c r="N766" s="4">
        <f t="shared" si="278"/>
        <v>1260746.94</v>
      </c>
      <c r="O766" s="4">
        <f t="shared" si="278"/>
        <v>567336.12</v>
      </c>
      <c r="P766" s="4">
        <f t="shared" si="278"/>
        <v>34472958.490000002</v>
      </c>
      <c r="Q766" s="4">
        <f>L766/I766</f>
        <v>1242.4812888713493</v>
      </c>
      <c r="R766" s="3"/>
      <c r="S766" s="2"/>
      <c r="T766" s="169"/>
    </row>
    <row r="767" spans="1:20" s="98" customFormat="1" ht="27.75" hidden="1" customHeight="1" x14ac:dyDescent="0.25">
      <c r="A767" s="2"/>
      <c r="B767" s="204" t="s">
        <v>76</v>
      </c>
      <c r="C767" s="204"/>
      <c r="D767" s="204"/>
      <c r="E767" s="2"/>
      <c r="F767" s="2"/>
      <c r="G767" s="2"/>
      <c r="H767" s="2"/>
      <c r="I767" s="2"/>
      <c r="J767" s="2"/>
      <c r="K767" s="2"/>
      <c r="L767" s="3"/>
      <c r="M767" s="3"/>
      <c r="N767" s="3"/>
      <c r="O767" s="3"/>
      <c r="P767" s="3"/>
      <c r="Q767" s="3"/>
      <c r="R767" s="3"/>
      <c r="S767" s="2"/>
      <c r="T767" s="169"/>
    </row>
    <row r="768" spans="1:20" s="31" customFormat="1" ht="27.75" hidden="1" customHeight="1" x14ac:dyDescent="0.25">
      <c r="A768" s="2">
        <v>31</v>
      </c>
      <c r="B768" s="9" t="s">
        <v>457</v>
      </c>
      <c r="C768" s="115">
        <v>1979</v>
      </c>
      <c r="D768" s="2">
        <v>0</v>
      </c>
      <c r="E768" s="2" t="s">
        <v>539</v>
      </c>
      <c r="F768" s="2">
        <v>2</v>
      </c>
      <c r="G768" s="2">
        <v>3</v>
      </c>
      <c r="H768" s="10">
        <v>858.2</v>
      </c>
      <c r="I768" s="3">
        <v>774.4</v>
      </c>
      <c r="J768" s="3">
        <v>729.7</v>
      </c>
      <c r="K768" s="2">
        <v>44</v>
      </c>
      <c r="L768" s="10">
        <v>2290481.7799999998</v>
      </c>
      <c r="M768" s="3">
        <v>0</v>
      </c>
      <c r="N768" s="3">
        <v>0</v>
      </c>
      <c r="O768" s="3">
        <v>0</v>
      </c>
      <c r="P768" s="3">
        <f t="shared" ref="P768:P783" si="279">ROUND(SUM(L768-N768-O768),2)</f>
        <v>2290481.7799999998</v>
      </c>
      <c r="Q768" s="3">
        <f t="shared" ref="Q768:Q783" si="280">L768/H768</f>
        <v>2668.9370542996967</v>
      </c>
      <c r="R768" s="3">
        <v>24736.34</v>
      </c>
      <c r="S768" s="23">
        <v>42735</v>
      </c>
      <c r="T768" s="201"/>
    </row>
    <row r="769" spans="1:20" s="31" customFormat="1" ht="27.75" hidden="1" customHeight="1" x14ac:dyDescent="0.25">
      <c r="A769" s="2">
        <v>32</v>
      </c>
      <c r="B769" s="9" t="s">
        <v>458</v>
      </c>
      <c r="C769" s="115">
        <v>1979</v>
      </c>
      <c r="D769" s="2">
        <v>0</v>
      </c>
      <c r="E769" s="2" t="s">
        <v>539</v>
      </c>
      <c r="F769" s="2">
        <v>2</v>
      </c>
      <c r="G769" s="2">
        <v>3</v>
      </c>
      <c r="H769" s="10">
        <v>864.2</v>
      </c>
      <c r="I769" s="3">
        <v>775.7</v>
      </c>
      <c r="J769" s="3">
        <v>550.4</v>
      </c>
      <c r="K769" s="2">
        <v>47</v>
      </c>
      <c r="L769" s="10">
        <v>1497533.83</v>
      </c>
      <c r="M769" s="3">
        <v>0</v>
      </c>
      <c r="N769" s="3">
        <v>0</v>
      </c>
      <c r="O769" s="3">
        <v>0</v>
      </c>
      <c r="P769" s="3">
        <f t="shared" si="279"/>
        <v>1497533.83</v>
      </c>
      <c r="Q769" s="3">
        <f t="shared" si="280"/>
        <v>1732.8556236982181</v>
      </c>
      <c r="R769" s="3">
        <v>24736.34</v>
      </c>
      <c r="S769" s="23">
        <v>42735</v>
      </c>
      <c r="T769" s="201"/>
    </row>
    <row r="770" spans="1:20" s="31" customFormat="1" ht="27.75" hidden="1" customHeight="1" x14ac:dyDescent="0.25">
      <c r="A770" s="2">
        <v>33</v>
      </c>
      <c r="B770" s="9" t="s">
        <v>459</v>
      </c>
      <c r="C770" s="115">
        <v>1979</v>
      </c>
      <c r="D770" s="2">
        <v>0</v>
      </c>
      <c r="E770" s="2" t="s">
        <v>539</v>
      </c>
      <c r="F770" s="2">
        <v>2</v>
      </c>
      <c r="G770" s="2">
        <v>3</v>
      </c>
      <c r="H770" s="10">
        <v>869.3</v>
      </c>
      <c r="I770" s="3">
        <v>814.3</v>
      </c>
      <c r="J770" s="3">
        <v>690</v>
      </c>
      <c r="K770" s="2">
        <v>41</v>
      </c>
      <c r="L770" s="10">
        <v>1470657.29</v>
      </c>
      <c r="M770" s="3">
        <v>0</v>
      </c>
      <c r="N770" s="3">
        <v>0</v>
      </c>
      <c r="O770" s="3">
        <f>ROUND(N770*0.45,2)</f>
        <v>0</v>
      </c>
      <c r="P770" s="3">
        <f t="shared" si="279"/>
        <v>1470657.29</v>
      </c>
      <c r="Q770" s="3">
        <f t="shared" si="280"/>
        <v>1691.7718739215461</v>
      </c>
      <c r="R770" s="3">
        <v>24736.34</v>
      </c>
      <c r="S770" s="23">
        <v>42735</v>
      </c>
      <c r="T770" s="201"/>
    </row>
    <row r="771" spans="1:20" s="31" customFormat="1" ht="27.75" hidden="1" customHeight="1" x14ac:dyDescent="0.25">
      <c r="A771" s="2">
        <v>34</v>
      </c>
      <c r="B771" s="9" t="s">
        <v>460</v>
      </c>
      <c r="C771" s="115">
        <v>1979</v>
      </c>
      <c r="D771" s="2">
        <v>0</v>
      </c>
      <c r="E771" s="2" t="s">
        <v>539</v>
      </c>
      <c r="F771" s="2">
        <v>2</v>
      </c>
      <c r="G771" s="2">
        <v>3</v>
      </c>
      <c r="H771" s="10">
        <v>872.3</v>
      </c>
      <c r="I771" s="3">
        <v>795.8</v>
      </c>
      <c r="J771" s="3">
        <v>528.70000000000005</v>
      </c>
      <c r="K771" s="2">
        <v>49</v>
      </c>
      <c r="L771" s="10">
        <v>1481511.81</v>
      </c>
      <c r="M771" s="3">
        <v>0</v>
      </c>
      <c r="N771" s="3">
        <v>0</v>
      </c>
      <c r="O771" s="3">
        <v>0</v>
      </c>
      <c r="P771" s="3">
        <f t="shared" si="279"/>
        <v>1481511.81</v>
      </c>
      <c r="Q771" s="3">
        <f t="shared" si="280"/>
        <v>1698.3971225495818</v>
      </c>
      <c r="R771" s="3">
        <v>24736.34</v>
      </c>
      <c r="S771" s="23">
        <v>42735</v>
      </c>
      <c r="T771" s="201"/>
    </row>
    <row r="772" spans="1:20" s="31" customFormat="1" ht="27.75" hidden="1" customHeight="1" x14ac:dyDescent="0.25">
      <c r="A772" s="2">
        <v>35</v>
      </c>
      <c r="B772" s="9" t="s">
        <v>461</v>
      </c>
      <c r="C772" s="115">
        <v>1980</v>
      </c>
      <c r="D772" s="2">
        <v>0</v>
      </c>
      <c r="E772" s="2" t="s">
        <v>127</v>
      </c>
      <c r="F772" s="2">
        <v>5</v>
      </c>
      <c r="G772" s="2">
        <v>3</v>
      </c>
      <c r="H772" s="10">
        <v>5837.3</v>
      </c>
      <c r="I772" s="3">
        <v>3815</v>
      </c>
      <c r="J772" s="3">
        <v>3063.4</v>
      </c>
      <c r="K772" s="2">
        <v>478</v>
      </c>
      <c r="L772" s="10">
        <v>14769439</v>
      </c>
      <c r="M772" s="3">
        <v>0</v>
      </c>
      <c r="N772" s="3">
        <v>0</v>
      </c>
      <c r="O772" s="3">
        <v>0</v>
      </c>
      <c r="P772" s="3">
        <f t="shared" si="279"/>
        <v>14769439</v>
      </c>
      <c r="Q772" s="3">
        <f t="shared" si="280"/>
        <v>2530.1833039247595</v>
      </c>
      <c r="R772" s="3">
        <v>24736.34</v>
      </c>
      <c r="S772" s="23">
        <v>42735</v>
      </c>
      <c r="T772" s="201"/>
    </row>
    <row r="773" spans="1:20" s="31" customFormat="1" ht="27.75" hidden="1" customHeight="1" x14ac:dyDescent="0.25">
      <c r="A773" s="2">
        <v>36</v>
      </c>
      <c r="B773" s="9" t="s">
        <v>462</v>
      </c>
      <c r="C773" s="115">
        <v>1980</v>
      </c>
      <c r="D773" s="2">
        <v>0</v>
      </c>
      <c r="E773" s="2" t="s">
        <v>189</v>
      </c>
      <c r="F773" s="2">
        <v>2</v>
      </c>
      <c r="G773" s="2">
        <v>2</v>
      </c>
      <c r="H773" s="10">
        <v>569.4</v>
      </c>
      <c r="I773" s="3">
        <v>498.6</v>
      </c>
      <c r="J773" s="3">
        <v>370</v>
      </c>
      <c r="K773" s="2">
        <v>28</v>
      </c>
      <c r="L773" s="10">
        <v>1463720.34</v>
      </c>
      <c r="M773" s="3">
        <v>0</v>
      </c>
      <c r="N773" s="3">
        <v>0</v>
      </c>
      <c r="O773" s="3">
        <f>ROUND(N773*0.45,2)</f>
        <v>0</v>
      </c>
      <c r="P773" s="3">
        <f t="shared" si="279"/>
        <v>1463720.34</v>
      </c>
      <c r="Q773" s="3">
        <f t="shared" si="280"/>
        <v>2570.6363540569023</v>
      </c>
      <c r="R773" s="3">
        <v>9454.09</v>
      </c>
      <c r="S773" s="23">
        <v>42735</v>
      </c>
      <c r="T773" s="201"/>
    </row>
    <row r="774" spans="1:20" s="31" customFormat="1" ht="27.75" hidden="1" customHeight="1" x14ac:dyDescent="0.25">
      <c r="A774" s="2">
        <v>37</v>
      </c>
      <c r="B774" s="9" t="s">
        <v>463</v>
      </c>
      <c r="C774" s="115">
        <v>1979</v>
      </c>
      <c r="D774" s="2">
        <v>0</v>
      </c>
      <c r="E774" s="2" t="s">
        <v>127</v>
      </c>
      <c r="F774" s="2">
        <v>5</v>
      </c>
      <c r="G774" s="2">
        <v>4</v>
      </c>
      <c r="H774" s="10">
        <v>3184.3</v>
      </c>
      <c r="I774" s="3">
        <v>2571.6999999999998</v>
      </c>
      <c r="J774" s="3">
        <v>2058</v>
      </c>
      <c r="K774" s="2">
        <v>247</v>
      </c>
      <c r="L774" s="10">
        <v>8800881.1199999992</v>
      </c>
      <c r="M774" s="3">
        <v>0</v>
      </c>
      <c r="N774" s="3">
        <v>0</v>
      </c>
      <c r="O774" s="3">
        <v>0</v>
      </c>
      <c r="P774" s="3">
        <f t="shared" si="279"/>
        <v>8800881.1199999992</v>
      </c>
      <c r="Q774" s="3">
        <f t="shared" si="280"/>
        <v>2763.8354175171935</v>
      </c>
      <c r="R774" s="3">
        <v>24736.34</v>
      </c>
      <c r="S774" s="23">
        <v>42735</v>
      </c>
      <c r="T774" s="201"/>
    </row>
    <row r="775" spans="1:20" s="31" customFormat="1" ht="27.75" hidden="1" customHeight="1" x14ac:dyDescent="0.25">
      <c r="A775" s="2">
        <v>38</v>
      </c>
      <c r="B775" s="9" t="s">
        <v>464</v>
      </c>
      <c r="C775" s="115">
        <v>1978</v>
      </c>
      <c r="D775" s="2">
        <v>0</v>
      </c>
      <c r="E775" s="2" t="s">
        <v>127</v>
      </c>
      <c r="F775" s="2">
        <v>5</v>
      </c>
      <c r="G775" s="2">
        <v>4</v>
      </c>
      <c r="H775" s="10">
        <v>3277.6</v>
      </c>
      <c r="I775" s="3">
        <v>2691.3</v>
      </c>
      <c r="J775" s="3">
        <v>2596.8000000000002</v>
      </c>
      <c r="K775" s="2">
        <v>152</v>
      </c>
      <c r="L775" s="10">
        <v>8937638.9399999995</v>
      </c>
      <c r="M775" s="3">
        <v>0</v>
      </c>
      <c r="N775" s="3">
        <v>0</v>
      </c>
      <c r="O775" s="3">
        <v>0</v>
      </c>
      <c r="P775" s="3">
        <f t="shared" si="279"/>
        <v>8937638.9399999995</v>
      </c>
      <c r="Q775" s="3">
        <f t="shared" si="280"/>
        <v>2726.8852025872588</v>
      </c>
      <c r="R775" s="3">
        <v>24736.34</v>
      </c>
      <c r="S775" s="23">
        <v>42735</v>
      </c>
      <c r="T775" s="201"/>
    </row>
    <row r="776" spans="1:20" s="31" customFormat="1" ht="27.75" hidden="1" customHeight="1" x14ac:dyDescent="0.25">
      <c r="A776" s="2">
        <v>39</v>
      </c>
      <c r="B776" s="9" t="s">
        <v>260</v>
      </c>
      <c r="C776" s="115">
        <v>1976</v>
      </c>
      <c r="D776" s="2">
        <v>0</v>
      </c>
      <c r="E776" s="2" t="s">
        <v>539</v>
      </c>
      <c r="F776" s="2">
        <v>5</v>
      </c>
      <c r="G776" s="2">
        <v>1</v>
      </c>
      <c r="H776" s="51">
        <v>1742.4</v>
      </c>
      <c r="I776" s="15">
        <v>1529.7</v>
      </c>
      <c r="J776" s="2">
        <v>1303.8</v>
      </c>
      <c r="K776" s="2">
        <v>106</v>
      </c>
      <c r="L776" s="10">
        <v>1247367.01</v>
      </c>
      <c r="M776" s="3">
        <v>0</v>
      </c>
      <c r="N776" s="3">
        <v>0</v>
      </c>
      <c r="O776" s="3">
        <v>0</v>
      </c>
      <c r="P776" s="3">
        <f t="shared" si="279"/>
        <v>1247367.01</v>
      </c>
      <c r="Q776" s="3">
        <f t="shared" si="280"/>
        <v>715.89015725436172</v>
      </c>
      <c r="R776" s="3">
        <v>24736.34</v>
      </c>
      <c r="S776" s="23">
        <v>42735</v>
      </c>
      <c r="T776" s="201"/>
    </row>
    <row r="777" spans="1:20" s="31" customFormat="1" ht="27.75" hidden="1" customHeight="1" x14ac:dyDescent="0.25">
      <c r="A777" s="2">
        <v>40</v>
      </c>
      <c r="B777" s="9" t="s">
        <v>465</v>
      </c>
      <c r="C777" s="115">
        <v>1980</v>
      </c>
      <c r="D777" s="2">
        <v>0</v>
      </c>
      <c r="E777" s="2" t="s">
        <v>127</v>
      </c>
      <c r="F777" s="2">
        <v>5</v>
      </c>
      <c r="G777" s="2">
        <v>4</v>
      </c>
      <c r="H777" s="10">
        <v>3169.6</v>
      </c>
      <c r="I777" s="3">
        <v>2708.2</v>
      </c>
      <c r="J777" s="3">
        <v>2583.1</v>
      </c>
      <c r="K777" s="2">
        <v>135</v>
      </c>
      <c r="L777" s="10">
        <v>4304035.01</v>
      </c>
      <c r="M777" s="3">
        <v>0</v>
      </c>
      <c r="N777" s="3">
        <v>0</v>
      </c>
      <c r="O777" s="3">
        <v>0</v>
      </c>
      <c r="P777" s="3">
        <f t="shared" si="279"/>
        <v>4304035.01</v>
      </c>
      <c r="Q777" s="3">
        <f t="shared" si="280"/>
        <v>1357.9110960373548</v>
      </c>
      <c r="R777" s="3">
        <v>24736.34</v>
      </c>
      <c r="S777" s="23">
        <v>42735</v>
      </c>
      <c r="T777" s="201"/>
    </row>
    <row r="778" spans="1:20" s="31" customFormat="1" ht="27.75" hidden="1" customHeight="1" x14ac:dyDescent="0.25">
      <c r="A778" s="2">
        <v>41</v>
      </c>
      <c r="B778" s="9" t="s">
        <v>47</v>
      </c>
      <c r="C778" s="115">
        <v>1966</v>
      </c>
      <c r="D778" s="2">
        <v>0</v>
      </c>
      <c r="E778" s="2" t="s">
        <v>539</v>
      </c>
      <c r="F778" s="2">
        <v>2</v>
      </c>
      <c r="G778" s="2">
        <v>2</v>
      </c>
      <c r="H778" s="10">
        <v>690.8</v>
      </c>
      <c r="I778" s="15">
        <v>593.9</v>
      </c>
      <c r="J778" s="2">
        <v>551.20000000000005</v>
      </c>
      <c r="K778" s="2">
        <v>36</v>
      </c>
      <c r="L778" s="10">
        <v>744267.2</v>
      </c>
      <c r="M778" s="3">
        <v>0</v>
      </c>
      <c r="N778" s="3">
        <v>0</v>
      </c>
      <c r="O778" s="3">
        <v>0</v>
      </c>
      <c r="P778" s="3">
        <f t="shared" si="279"/>
        <v>744267.2</v>
      </c>
      <c r="Q778" s="3">
        <f t="shared" si="280"/>
        <v>1077.3989577301679</v>
      </c>
      <c r="R778" s="3">
        <v>24736.34</v>
      </c>
      <c r="S778" s="23">
        <v>42735</v>
      </c>
      <c r="T778" s="201"/>
    </row>
    <row r="779" spans="1:20" s="31" customFormat="1" ht="27.75" hidden="1" customHeight="1" x14ac:dyDescent="0.25">
      <c r="A779" s="2">
        <v>42</v>
      </c>
      <c r="B779" s="9" t="s">
        <v>466</v>
      </c>
      <c r="C779" s="115">
        <v>1979</v>
      </c>
      <c r="D779" s="2">
        <v>0</v>
      </c>
      <c r="E779" s="2" t="s">
        <v>189</v>
      </c>
      <c r="F779" s="2">
        <v>2</v>
      </c>
      <c r="G779" s="2">
        <v>3</v>
      </c>
      <c r="H779" s="10">
        <v>863.2</v>
      </c>
      <c r="I779" s="3">
        <v>748.6</v>
      </c>
      <c r="J779" s="3">
        <v>578.79999999999995</v>
      </c>
      <c r="K779" s="2">
        <v>29</v>
      </c>
      <c r="L779" s="10">
        <v>2238287.62</v>
      </c>
      <c r="M779" s="3">
        <v>0</v>
      </c>
      <c r="N779" s="3">
        <v>0</v>
      </c>
      <c r="O779" s="3">
        <v>0</v>
      </c>
      <c r="P779" s="3">
        <f t="shared" si="279"/>
        <v>2238287.62</v>
      </c>
      <c r="Q779" s="3">
        <f t="shared" si="280"/>
        <v>2593.011607970343</v>
      </c>
      <c r="R779" s="3">
        <v>9454.09</v>
      </c>
      <c r="S779" s="23">
        <v>42735</v>
      </c>
      <c r="T779" s="201"/>
    </row>
    <row r="780" spans="1:20" s="31" customFormat="1" ht="27.75" hidden="1" customHeight="1" x14ac:dyDescent="0.25">
      <c r="A780" s="2">
        <v>43</v>
      </c>
      <c r="B780" s="9" t="s">
        <v>262</v>
      </c>
      <c r="C780" s="115">
        <v>1974</v>
      </c>
      <c r="D780" s="2">
        <v>0</v>
      </c>
      <c r="E780" s="2" t="s">
        <v>189</v>
      </c>
      <c r="F780" s="2">
        <v>2</v>
      </c>
      <c r="G780" s="2">
        <v>2</v>
      </c>
      <c r="H780" s="51">
        <v>572.9</v>
      </c>
      <c r="I780" s="15">
        <v>495.6</v>
      </c>
      <c r="J780" s="2">
        <v>439.6</v>
      </c>
      <c r="K780" s="2">
        <v>27</v>
      </c>
      <c r="L780" s="10">
        <v>445614.65</v>
      </c>
      <c r="M780" s="3">
        <v>0</v>
      </c>
      <c r="N780" s="3">
        <v>0</v>
      </c>
      <c r="O780" s="3">
        <v>0</v>
      </c>
      <c r="P780" s="3">
        <f t="shared" si="279"/>
        <v>445614.65</v>
      </c>
      <c r="Q780" s="3">
        <f t="shared" si="280"/>
        <v>777.8227439343691</v>
      </c>
      <c r="R780" s="3">
        <v>9454.09</v>
      </c>
      <c r="S780" s="23">
        <v>42735</v>
      </c>
      <c r="T780" s="201"/>
    </row>
    <row r="781" spans="1:20" s="31" customFormat="1" ht="27.75" hidden="1" customHeight="1" x14ac:dyDescent="0.25">
      <c r="A781" s="2">
        <v>44</v>
      </c>
      <c r="B781" s="9" t="s">
        <v>467</v>
      </c>
      <c r="C781" s="115">
        <v>1981</v>
      </c>
      <c r="D781" s="2">
        <v>0</v>
      </c>
      <c r="E781" s="2" t="s">
        <v>189</v>
      </c>
      <c r="F781" s="2">
        <v>2</v>
      </c>
      <c r="G781" s="2">
        <v>2</v>
      </c>
      <c r="H781" s="10">
        <v>605.29999999999995</v>
      </c>
      <c r="I781" s="3">
        <v>498.08</v>
      </c>
      <c r="J781" s="3">
        <v>401.75</v>
      </c>
      <c r="K781" s="2">
        <v>34</v>
      </c>
      <c r="L781" s="10">
        <v>1116809.51</v>
      </c>
      <c r="M781" s="3">
        <v>0</v>
      </c>
      <c r="N781" s="3">
        <v>0</v>
      </c>
      <c r="O781" s="3">
        <v>0</v>
      </c>
      <c r="P781" s="3">
        <f t="shared" si="279"/>
        <v>1116809.51</v>
      </c>
      <c r="Q781" s="3">
        <f t="shared" si="280"/>
        <v>1845.0512307946474</v>
      </c>
      <c r="R781" s="3">
        <v>9454.09</v>
      </c>
      <c r="S781" s="23">
        <v>42735</v>
      </c>
      <c r="T781" s="201"/>
    </row>
    <row r="782" spans="1:20" s="31" customFormat="1" ht="27.75" hidden="1" customHeight="1" x14ac:dyDescent="0.25">
      <c r="A782" s="2">
        <v>45</v>
      </c>
      <c r="B782" s="14" t="s">
        <v>52</v>
      </c>
      <c r="C782" s="115">
        <v>1967</v>
      </c>
      <c r="D782" s="2">
        <v>0</v>
      </c>
      <c r="E782" s="2" t="s">
        <v>539</v>
      </c>
      <c r="F782" s="2">
        <v>2</v>
      </c>
      <c r="G782" s="2">
        <v>2</v>
      </c>
      <c r="H782" s="10">
        <v>696.4</v>
      </c>
      <c r="I782" s="15">
        <v>644</v>
      </c>
      <c r="J782" s="2">
        <v>411.7</v>
      </c>
      <c r="K782" s="2">
        <v>43</v>
      </c>
      <c r="L782" s="10">
        <v>923856.42</v>
      </c>
      <c r="M782" s="3">
        <v>0</v>
      </c>
      <c r="N782" s="3">
        <v>0</v>
      </c>
      <c r="O782" s="3">
        <v>0</v>
      </c>
      <c r="P782" s="3">
        <f t="shared" si="279"/>
        <v>923856.42</v>
      </c>
      <c r="Q782" s="3">
        <f t="shared" si="280"/>
        <v>1326.6174899483058</v>
      </c>
      <c r="R782" s="3">
        <v>24736.34</v>
      </c>
      <c r="S782" s="23">
        <v>42735</v>
      </c>
      <c r="T782" s="201"/>
    </row>
    <row r="783" spans="1:20" s="31" customFormat="1" ht="27.75" hidden="1" customHeight="1" x14ac:dyDescent="0.25">
      <c r="A783" s="2">
        <v>46</v>
      </c>
      <c r="B783" s="14" t="s">
        <v>53</v>
      </c>
      <c r="C783" s="115">
        <v>1967</v>
      </c>
      <c r="D783" s="2">
        <v>0</v>
      </c>
      <c r="E783" s="2" t="s">
        <v>539</v>
      </c>
      <c r="F783" s="2">
        <v>2</v>
      </c>
      <c r="G783" s="2">
        <v>2</v>
      </c>
      <c r="H783" s="10">
        <v>684.8</v>
      </c>
      <c r="I783" s="15">
        <v>632.79999999999995</v>
      </c>
      <c r="J783" s="2">
        <v>430.8</v>
      </c>
      <c r="K783" s="2">
        <v>37</v>
      </c>
      <c r="L783" s="10">
        <v>440484.46</v>
      </c>
      <c r="M783" s="3">
        <v>0</v>
      </c>
      <c r="N783" s="3">
        <v>0</v>
      </c>
      <c r="O783" s="3">
        <v>0</v>
      </c>
      <c r="P783" s="3">
        <f t="shared" si="279"/>
        <v>440484.46</v>
      </c>
      <c r="Q783" s="3">
        <f t="shared" si="280"/>
        <v>643.2308119158879</v>
      </c>
      <c r="R783" s="3">
        <v>24736.34</v>
      </c>
      <c r="S783" s="23">
        <v>42735</v>
      </c>
      <c r="T783" s="201"/>
    </row>
    <row r="784" spans="1:20" s="31" customFormat="1" ht="27.75" hidden="1" customHeight="1" x14ac:dyDescent="0.25">
      <c r="A784" s="2"/>
      <c r="B784" s="224" t="s">
        <v>80</v>
      </c>
      <c r="C784" s="224"/>
      <c r="D784" s="224"/>
      <c r="E784" s="27"/>
      <c r="F784" s="27"/>
      <c r="G784" s="27"/>
      <c r="H784" s="4">
        <f t="shared" ref="H784:P784" si="281">ROUND(SUM(H768:H783),2)</f>
        <v>25358</v>
      </c>
      <c r="I784" s="4">
        <f t="shared" si="281"/>
        <v>20587.68</v>
      </c>
      <c r="J784" s="4">
        <f t="shared" si="281"/>
        <v>17287.75</v>
      </c>
      <c r="K784" s="50">
        <f t="shared" si="281"/>
        <v>1533</v>
      </c>
      <c r="L784" s="4">
        <f t="shared" si="281"/>
        <v>52172585.990000002</v>
      </c>
      <c r="M784" s="4">
        <f t="shared" si="281"/>
        <v>0</v>
      </c>
      <c r="N784" s="4">
        <f t="shared" si="281"/>
        <v>0</v>
      </c>
      <c r="O784" s="4">
        <f t="shared" si="281"/>
        <v>0</v>
      </c>
      <c r="P784" s="4">
        <f t="shared" si="281"/>
        <v>52172585.990000002</v>
      </c>
      <c r="Q784" s="4">
        <f t="shared" ref="Q784" si="282">L784/H784</f>
        <v>2057.4408861108923</v>
      </c>
      <c r="R784" s="4"/>
      <c r="S784" s="27"/>
      <c r="T784" s="169"/>
    </row>
    <row r="785" spans="1:20" s="31" customFormat="1" ht="27.75" customHeight="1" x14ac:dyDescent="0.25">
      <c r="A785" s="54"/>
      <c r="B785" s="205" t="s">
        <v>582</v>
      </c>
      <c r="C785" s="206"/>
      <c r="D785" s="67"/>
      <c r="E785" s="27"/>
      <c r="F785" s="27"/>
      <c r="G785" s="27"/>
      <c r="H785" s="4"/>
      <c r="I785" s="4"/>
      <c r="J785" s="4"/>
      <c r="K785" s="50"/>
      <c r="L785" s="4"/>
      <c r="M785" s="4"/>
      <c r="N785" s="53"/>
      <c r="O785" s="53"/>
      <c r="P785" s="53"/>
      <c r="Q785" s="53"/>
      <c r="R785" s="4"/>
      <c r="S785" s="27"/>
      <c r="T785" s="169"/>
    </row>
    <row r="786" spans="1:20" s="31" customFormat="1" ht="27.75" customHeight="1" x14ac:dyDescent="0.25">
      <c r="A786" s="54">
        <v>47</v>
      </c>
      <c r="B786" s="14" t="s">
        <v>337</v>
      </c>
      <c r="C786" s="115">
        <v>1972</v>
      </c>
      <c r="D786" s="2">
        <v>0</v>
      </c>
      <c r="E786" s="2" t="s">
        <v>539</v>
      </c>
      <c r="F786" s="2">
        <v>5</v>
      </c>
      <c r="G786" s="2">
        <v>4</v>
      </c>
      <c r="H786" s="2">
        <v>3239</v>
      </c>
      <c r="I786" s="2">
        <v>3138.8</v>
      </c>
      <c r="J786" s="2">
        <v>2997.2</v>
      </c>
      <c r="K786" s="2">
        <v>186</v>
      </c>
      <c r="L786" s="3">
        <v>4911075.21</v>
      </c>
      <c r="M786" s="3">
        <v>0</v>
      </c>
      <c r="N786" s="20">
        <f>ROUND(L786*10%,2)</f>
        <v>491107.52</v>
      </c>
      <c r="O786" s="20">
        <f>ROUND(N786*0.45,2)</f>
        <v>220998.38</v>
      </c>
      <c r="P786" s="3">
        <f t="shared" ref="P786:P810" si="283">ROUND(SUM(L786-N786-O786),2)</f>
        <v>4198969.3099999996</v>
      </c>
      <c r="Q786" s="20">
        <f t="shared" ref="Q786:Q810" si="284">L786/I786</f>
        <v>1564.6346406269911</v>
      </c>
      <c r="R786" s="3">
        <v>24736.34</v>
      </c>
      <c r="S786" s="23">
        <v>42735</v>
      </c>
      <c r="T786" s="201"/>
    </row>
    <row r="787" spans="1:20" s="31" customFormat="1" ht="27.75" customHeight="1" x14ac:dyDescent="0.25">
      <c r="A787" s="54">
        <v>48</v>
      </c>
      <c r="B787" s="14" t="s">
        <v>592</v>
      </c>
      <c r="C787" s="115">
        <v>1971</v>
      </c>
      <c r="D787" s="2">
        <v>0</v>
      </c>
      <c r="E787" s="2" t="s">
        <v>416</v>
      </c>
      <c r="F787" s="2">
        <v>5</v>
      </c>
      <c r="G787" s="2">
        <v>6</v>
      </c>
      <c r="H787" s="2">
        <v>4735.7</v>
      </c>
      <c r="I787" s="2">
        <v>4735.7</v>
      </c>
      <c r="J787" s="2">
        <v>4237.3999999999996</v>
      </c>
      <c r="K787" s="2">
        <v>288</v>
      </c>
      <c r="L787" s="3">
        <v>6800531.9400000004</v>
      </c>
      <c r="M787" s="3">
        <v>0</v>
      </c>
      <c r="N787" s="20">
        <f>ROUND(L787*10%,2)</f>
        <v>680053.19</v>
      </c>
      <c r="O787" s="20">
        <f>ROUND(N787*0.45,2)</f>
        <v>306023.94</v>
      </c>
      <c r="P787" s="3">
        <f t="shared" si="283"/>
        <v>5814454.8099999996</v>
      </c>
      <c r="Q787" s="20">
        <f t="shared" si="284"/>
        <v>1436.0140929535235</v>
      </c>
      <c r="R787" s="3">
        <v>15577.35</v>
      </c>
      <c r="S787" s="23">
        <v>42735</v>
      </c>
      <c r="T787" s="201"/>
    </row>
    <row r="788" spans="1:20" s="31" customFormat="1" ht="27.75" customHeight="1" x14ac:dyDescent="0.25">
      <c r="A788" s="54">
        <v>49</v>
      </c>
      <c r="B788" s="14" t="s">
        <v>599</v>
      </c>
      <c r="C788" s="115">
        <v>1971</v>
      </c>
      <c r="D788" s="2">
        <v>0</v>
      </c>
      <c r="E788" s="2" t="s">
        <v>539</v>
      </c>
      <c r="F788" s="2">
        <v>5</v>
      </c>
      <c r="G788" s="2">
        <v>4</v>
      </c>
      <c r="H788" s="2">
        <v>3271.7</v>
      </c>
      <c r="I788" s="2">
        <v>3211.9</v>
      </c>
      <c r="J788" s="2">
        <v>2701.4</v>
      </c>
      <c r="K788" s="2">
        <v>210</v>
      </c>
      <c r="L788" s="3">
        <v>4759347.74</v>
      </c>
      <c r="M788" s="3">
        <v>0</v>
      </c>
      <c r="N788" s="20">
        <v>475934.77</v>
      </c>
      <c r="O788" s="20">
        <v>120314.42</v>
      </c>
      <c r="P788" s="3">
        <f t="shared" si="283"/>
        <v>4163098.55</v>
      </c>
      <c r="Q788" s="20">
        <f t="shared" si="284"/>
        <v>1481.7857778884772</v>
      </c>
      <c r="R788" s="3">
        <v>24736.34</v>
      </c>
      <c r="S788" s="23">
        <v>42735</v>
      </c>
      <c r="T788" s="201"/>
    </row>
    <row r="789" spans="1:20" s="31" customFormat="1" ht="27.75" customHeight="1" x14ac:dyDescent="0.25">
      <c r="A789" s="54">
        <v>50</v>
      </c>
      <c r="B789" s="14" t="s">
        <v>598</v>
      </c>
      <c r="C789" s="115">
        <v>1972</v>
      </c>
      <c r="D789" s="2">
        <v>0</v>
      </c>
      <c r="E789" s="2" t="s">
        <v>539</v>
      </c>
      <c r="F789" s="2">
        <v>5</v>
      </c>
      <c r="G789" s="2">
        <v>5</v>
      </c>
      <c r="H789" s="2">
        <v>4065</v>
      </c>
      <c r="I789" s="2">
        <v>3195.6</v>
      </c>
      <c r="J789" s="2">
        <v>2659.8</v>
      </c>
      <c r="K789" s="2">
        <v>173</v>
      </c>
      <c r="L789" s="3">
        <v>7427752.8399999999</v>
      </c>
      <c r="M789" s="3">
        <v>0</v>
      </c>
      <c r="N789" s="20">
        <f>ROUND(L789*10%,2)</f>
        <v>742775.28</v>
      </c>
      <c r="O789" s="20">
        <f>ROUND(N789*0.45,2)</f>
        <v>334248.88</v>
      </c>
      <c r="P789" s="3">
        <f t="shared" si="283"/>
        <v>6350728.6799999997</v>
      </c>
      <c r="Q789" s="20">
        <f t="shared" si="284"/>
        <v>2324.3687695581425</v>
      </c>
      <c r="R789" s="3">
        <v>24736.34</v>
      </c>
      <c r="S789" s="23">
        <v>42735</v>
      </c>
      <c r="T789" s="201"/>
    </row>
    <row r="790" spans="1:20" s="31" customFormat="1" ht="27.75" customHeight="1" x14ac:dyDescent="0.25">
      <c r="A790" s="54">
        <v>51</v>
      </c>
      <c r="B790" s="14" t="s">
        <v>597</v>
      </c>
      <c r="C790" s="115">
        <v>1972</v>
      </c>
      <c r="D790" s="2">
        <v>0</v>
      </c>
      <c r="E790" s="2" t="s">
        <v>539</v>
      </c>
      <c r="F790" s="2">
        <v>5</v>
      </c>
      <c r="G790" s="2">
        <v>5</v>
      </c>
      <c r="H790" s="2">
        <v>4054.8</v>
      </c>
      <c r="I790" s="2">
        <v>3244.9</v>
      </c>
      <c r="J790" s="2">
        <v>3073.7000000000003</v>
      </c>
      <c r="K790" s="2">
        <v>198</v>
      </c>
      <c r="L790" s="3">
        <v>17308359.719999999</v>
      </c>
      <c r="M790" s="3">
        <v>0</v>
      </c>
      <c r="N790" s="20">
        <v>0</v>
      </c>
      <c r="O790" s="20">
        <v>0</v>
      </c>
      <c r="P790" s="3">
        <f t="shared" si="283"/>
        <v>17308359.719999999</v>
      </c>
      <c r="Q790" s="20">
        <f t="shared" si="284"/>
        <v>5334.0194520632376</v>
      </c>
      <c r="R790" s="3">
        <v>24736.34</v>
      </c>
      <c r="S790" s="23">
        <v>42735</v>
      </c>
      <c r="T790" s="201"/>
    </row>
    <row r="791" spans="1:20" s="31" customFormat="1" ht="27.75" customHeight="1" x14ac:dyDescent="0.25">
      <c r="A791" s="54">
        <v>52</v>
      </c>
      <c r="B791" s="14" t="s">
        <v>607</v>
      </c>
      <c r="C791" s="115">
        <v>1972</v>
      </c>
      <c r="D791" s="2">
        <v>0</v>
      </c>
      <c r="E791" s="2" t="s">
        <v>416</v>
      </c>
      <c r="F791" s="2">
        <v>5</v>
      </c>
      <c r="G791" s="2">
        <v>6</v>
      </c>
      <c r="H791" s="2">
        <v>4640.5</v>
      </c>
      <c r="I791" s="2">
        <v>4640.5</v>
      </c>
      <c r="J791" s="2">
        <v>4134.3999999999996</v>
      </c>
      <c r="K791" s="2">
        <v>285</v>
      </c>
      <c r="L791" s="3">
        <v>9532619.1600000001</v>
      </c>
      <c r="M791" s="3">
        <v>0</v>
      </c>
      <c r="N791" s="20">
        <v>0</v>
      </c>
      <c r="O791" s="20">
        <v>0</v>
      </c>
      <c r="P791" s="3">
        <f t="shared" si="283"/>
        <v>9532619.1600000001</v>
      </c>
      <c r="Q791" s="20">
        <f t="shared" si="284"/>
        <v>2054.2224243077253</v>
      </c>
      <c r="R791" s="3">
        <v>15577.35</v>
      </c>
      <c r="S791" s="23">
        <v>42735</v>
      </c>
      <c r="T791" s="201"/>
    </row>
    <row r="792" spans="1:20" s="31" customFormat="1" ht="27.75" customHeight="1" x14ac:dyDescent="0.25">
      <c r="A792" s="54">
        <v>53</v>
      </c>
      <c r="B792" s="14" t="s">
        <v>600</v>
      </c>
      <c r="C792" s="115">
        <v>1972</v>
      </c>
      <c r="D792" s="2">
        <v>0</v>
      </c>
      <c r="E792" s="2" t="s">
        <v>416</v>
      </c>
      <c r="F792" s="2">
        <v>5</v>
      </c>
      <c r="G792" s="2">
        <v>8</v>
      </c>
      <c r="H792" s="2">
        <v>6064.9</v>
      </c>
      <c r="I792" s="2">
        <v>5893.3</v>
      </c>
      <c r="J792" s="2">
        <v>5136.1000000000004</v>
      </c>
      <c r="K792" s="2">
        <v>357</v>
      </c>
      <c r="L792" s="3">
        <v>13648412.039999999</v>
      </c>
      <c r="M792" s="3">
        <v>0</v>
      </c>
      <c r="N792" s="20">
        <v>0</v>
      </c>
      <c r="O792" s="20">
        <v>0</v>
      </c>
      <c r="P792" s="3">
        <f t="shared" si="283"/>
        <v>13648412.039999999</v>
      </c>
      <c r="Q792" s="20">
        <f t="shared" si="284"/>
        <v>2315.920119457689</v>
      </c>
      <c r="R792" s="3">
        <v>15577.35</v>
      </c>
      <c r="S792" s="23">
        <v>42735</v>
      </c>
      <c r="T792" s="201"/>
    </row>
    <row r="793" spans="1:20" s="31" customFormat="1" ht="27.75" customHeight="1" x14ac:dyDescent="0.25">
      <c r="A793" s="54">
        <v>54</v>
      </c>
      <c r="B793" s="14" t="s">
        <v>606</v>
      </c>
      <c r="C793" s="115">
        <v>1972</v>
      </c>
      <c r="D793" s="2">
        <v>0</v>
      </c>
      <c r="E793" s="2" t="s">
        <v>416</v>
      </c>
      <c r="F793" s="2">
        <v>5</v>
      </c>
      <c r="G793" s="2">
        <v>4</v>
      </c>
      <c r="H793" s="2">
        <v>3476.4</v>
      </c>
      <c r="I793" s="2">
        <v>2802.9</v>
      </c>
      <c r="J793" s="2">
        <v>2561</v>
      </c>
      <c r="K793" s="2">
        <v>161</v>
      </c>
      <c r="L793" s="3">
        <v>11319151.289999999</v>
      </c>
      <c r="M793" s="3">
        <v>0</v>
      </c>
      <c r="N793" s="20">
        <v>0</v>
      </c>
      <c r="O793" s="20">
        <v>0</v>
      </c>
      <c r="P793" s="3">
        <f t="shared" si="283"/>
        <v>11319151.289999999</v>
      </c>
      <c r="Q793" s="20">
        <f t="shared" si="284"/>
        <v>4038.3714331585138</v>
      </c>
      <c r="R793" s="3">
        <v>15577.35</v>
      </c>
      <c r="S793" s="23">
        <v>42735</v>
      </c>
      <c r="T793" s="201"/>
    </row>
    <row r="794" spans="1:20" s="31" customFormat="1" ht="27.75" customHeight="1" x14ac:dyDescent="0.25">
      <c r="A794" s="54">
        <v>55</v>
      </c>
      <c r="B794" s="14" t="s">
        <v>604</v>
      </c>
      <c r="C794" s="115">
        <v>1972</v>
      </c>
      <c r="D794" s="2">
        <v>0</v>
      </c>
      <c r="E794" s="2" t="s">
        <v>539</v>
      </c>
      <c r="F794" s="2">
        <v>5</v>
      </c>
      <c r="G794" s="2">
        <v>4</v>
      </c>
      <c r="H794" s="2">
        <v>3244.2</v>
      </c>
      <c r="I794" s="2">
        <v>3199.9</v>
      </c>
      <c r="J794" s="2">
        <v>2742.3</v>
      </c>
      <c r="K794" s="2">
        <v>221</v>
      </c>
      <c r="L794" s="3">
        <v>11033114.779999999</v>
      </c>
      <c r="M794" s="3">
        <v>0</v>
      </c>
      <c r="N794" s="20">
        <v>0</v>
      </c>
      <c r="O794" s="20">
        <v>0</v>
      </c>
      <c r="P794" s="3">
        <f t="shared" si="283"/>
        <v>11033114.779999999</v>
      </c>
      <c r="Q794" s="20">
        <f t="shared" si="284"/>
        <v>3447.9561173786678</v>
      </c>
      <c r="R794" s="3">
        <v>24736.34</v>
      </c>
      <c r="S794" s="23">
        <v>42735</v>
      </c>
      <c r="T794" s="201"/>
    </row>
    <row r="795" spans="1:20" s="31" customFormat="1" ht="27.75" customHeight="1" x14ac:dyDescent="0.25">
      <c r="A795" s="54">
        <v>56</v>
      </c>
      <c r="B795" s="14" t="s">
        <v>602</v>
      </c>
      <c r="C795" s="115">
        <v>1972</v>
      </c>
      <c r="D795" s="2">
        <v>0</v>
      </c>
      <c r="E795" s="2" t="s">
        <v>416</v>
      </c>
      <c r="F795" s="2">
        <v>5</v>
      </c>
      <c r="G795" s="2">
        <v>5</v>
      </c>
      <c r="H795" s="2">
        <v>3275.9</v>
      </c>
      <c r="I795" s="2">
        <v>3154.3</v>
      </c>
      <c r="J795" s="2">
        <v>2382.8000000000002</v>
      </c>
      <c r="K795" s="2">
        <v>213</v>
      </c>
      <c r="L795" s="3">
        <v>15006675.779999999</v>
      </c>
      <c r="M795" s="3">
        <v>0</v>
      </c>
      <c r="N795" s="20">
        <v>0</v>
      </c>
      <c r="O795" s="20">
        <v>0</v>
      </c>
      <c r="P795" s="3">
        <f t="shared" si="283"/>
        <v>15006675.779999999</v>
      </c>
      <c r="Q795" s="20">
        <f t="shared" si="284"/>
        <v>4757.5296515867221</v>
      </c>
      <c r="R795" s="3">
        <v>15577.35</v>
      </c>
      <c r="S795" s="23">
        <v>42735</v>
      </c>
      <c r="T795" s="201"/>
    </row>
    <row r="796" spans="1:20" s="31" customFormat="1" ht="27.75" customHeight="1" x14ac:dyDescent="0.25">
      <c r="A796" s="54">
        <v>57</v>
      </c>
      <c r="B796" s="14" t="s">
        <v>803</v>
      </c>
      <c r="C796" s="115">
        <v>1976</v>
      </c>
      <c r="D796" s="2">
        <v>0</v>
      </c>
      <c r="E796" s="2" t="s">
        <v>416</v>
      </c>
      <c r="F796" s="2">
        <v>5</v>
      </c>
      <c r="G796" s="2">
        <v>4</v>
      </c>
      <c r="H796" s="2">
        <v>3520.2</v>
      </c>
      <c r="I796" s="2">
        <v>3520.2</v>
      </c>
      <c r="J796" s="2">
        <v>3348.7</v>
      </c>
      <c r="K796" s="2">
        <v>139</v>
      </c>
      <c r="L796" s="3">
        <v>13322412.689999999</v>
      </c>
      <c r="M796" s="3">
        <v>0</v>
      </c>
      <c r="N796" s="20">
        <v>0</v>
      </c>
      <c r="O796" s="20">
        <v>0</v>
      </c>
      <c r="P796" s="3">
        <f t="shared" si="283"/>
        <v>13322412.689999999</v>
      </c>
      <c r="Q796" s="20">
        <f t="shared" si="284"/>
        <v>3784.5613004942902</v>
      </c>
      <c r="R796" s="3">
        <v>15578.35</v>
      </c>
      <c r="S796" s="23">
        <v>42735</v>
      </c>
      <c r="T796" s="201"/>
    </row>
    <row r="797" spans="1:20" s="31" customFormat="1" ht="27.75" customHeight="1" x14ac:dyDescent="0.25">
      <c r="A797" s="54">
        <v>58</v>
      </c>
      <c r="B797" s="14" t="s">
        <v>804</v>
      </c>
      <c r="C797" s="115">
        <v>1975</v>
      </c>
      <c r="D797" s="2">
        <v>1</v>
      </c>
      <c r="E797" s="2" t="s">
        <v>416</v>
      </c>
      <c r="F797" s="2">
        <v>5</v>
      </c>
      <c r="G797" s="2">
        <v>4</v>
      </c>
      <c r="H797" s="2">
        <v>3234.8</v>
      </c>
      <c r="I797" s="2">
        <v>3234.8</v>
      </c>
      <c r="J797" s="2">
        <v>2593.8000000000002</v>
      </c>
      <c r="K797" s="2">
        <v>164</v>
      </c>
      <c r="L797" s="3">
        <v>11186552.9</v>
      </c>
      <c r="M797" s="3">
        <v>0</v>
      </c>
      <c r="N797" s="20">
        <v>0</v>
      </c>
      <c r="O797" s="20">
        <v>0</v>
      </c>
      <c r="P797" s="3">
        <f t="shared" si="283"/>
        <v>11186552.9</v>
      </c>
      <c r="Q797" s="20">
        <f t="shared" si="284"/>
        <v>3458.1899653765304</v>
      </c>
      <c r="R797" s="3">
        <v>15579.35</v>
      </c>
      <c r="S797" s="23">
        <v>42735</v>
      </c>
      <c r="T797" s="201"/>
    </row>
    <row r="798" spans="1:20" s="31" customFormat="1" ht="27.75" customHeight="1" x14ac:dyDescent="0.25">
      <c r="A798" s="54">
        <v>59</v>
      </c>
      <c r="B798" s="14" t="s">
        <v>605</v>
      </c>
      <c r="C798" s="115">
        <v>1973</v>
      </c>
      <c r="D798" s="2">
        <v>0</v>
      </c>
      <c r="E798" s="2" t="s">
        <v>539</v>
      </c>
      <c r="F798" s="2">
        <v>5</v>
      </c>
      <c r="G798" s="2">
        <v>6</v>
      </c>
      <c r="H798" s="2">
        <v>3907.3</v>
      </c>
      <c r="I798" s="2">
        <v>3907.3</v>
      </c>
      <c r="J798" s="2">
        <v>3741.3</v>
      </c>
      <c r="K798" s="2">
        <v>204</v>
      </c>
      <c r="L798" s="3">
        <v>11875296.939999999</v>
      </c>
      <c r="M798" s="3">
        <v>0</v>
      </c>
      <c r="N798" s="20">
        <v>0</v>
      </c>
      <c r="O798" s="20">
        <v>0</v>
      </c>
      <c r="P798" s="3">
        <f t="shared" si="283"/>
        <v>11875296.939999999</v>
      </c>
      <c r="Q798" s="20">
        <f t="shared" si="284"/>
        <v>3039.2590638036495</v>
      </c>
      <c r="R798" s="3">
        <v>24736.34</v>
      </c>
      <c r="S798" s="23">
        <v>42735</v>
      </c>
      <c r="T798" s="201"/>
    </row>
    <row r="799" spans="1:20" s="31" customFormat="1" ht="27.75" customHeight="1" x14ac:dyDescent="0.25">
      <c r="A799" s="54">
        <v>60</v>
      </c>
      <c r="B799" s="14" t="s">
        <v>608</v>
      </c>
      <c r="C799" s="115">
        <v>1973</v>
      </c>
      <c r="D799" s="2">
        <v>0</v>
      </c>
      <c r="E799" s="2" t="s">
        <v>416</v>
      </c>
      <c r="F799" s="2">
        <v>5</v>
      </c>
      <c r="G799" s="2">
        <v>6</v>
      </c>
      <c r="H799" s="2">
        <v>4737</v>
      </c>
      <c r="I799" s="2">
        <v>4674.2</v>
      </c>
      <c r="J799" s="2">
        <v>3901.9</v>
      </c>
      <c r="K799" s="2">
        <v>286</v>
      </c>
      <c r="L799" s="3">
        <v>6864953.7699999996</v>
      </c>
      <c r="M799" s="3">
        <v>0</v>
      </c>
      <c r="N799" s="20">
        <v>0</v>
      </c>
      <c r="O799" s="20">
        <v>0</v>
      </c>
      <c r="P799" s="3">
        <f t="shared" si="283"/>
        <v>6864953.7699999996</v>
      </c>
      <c r="Q799" s="20">
        <f t="shared" si="284"/>
        <v>1468.6906358307303</v>
      </c>
      <c r="R799" s="3">
        <v>15577.35</v>
      </c>
      <c r="S799" s="23">
        <v>42735</v>
      </c>
      <c r="T799" s="201"/>
    </row>
    <row r="800" spans="1:20" s="31" customFormat="1" ht="27.75" customHeight="1" x14ac:dyDescent="0.25">
      <c r="A800" s="54">
        <v>61</v>
      </c>
      <c r="B800" s="14" t="s">
        <v>610</v>
      </c>
      <c r="C800" s="115">
        <v>1973</v>
      </c>
      <c r="D800" s="2">
        <v>0</v>
      </c>
      <c r="E800" s="2" t="s">
        <v>416</v>
      </c>
      <c r="F800" s="2">
        <v>5</v>
      </c>
      <c r="G800" s="2">
        <v>4</v>
      </c>
      <c r="H800" s="2">
        <v>3527.1</v>
      </c>
      <c r="I800" s="2">
        <v>3527.1</v>
      </c>
      <c r="J800" s="2">
        <v>3035.2</v>
      </c>
      <c r="K800" s="2">
        <v>213</v>
      </c>
      <c r="L800" s="3">
        <v>809154.31</v>
      </c>
      <c r="M800" s="3">
        <v>0</v>
      </c>
      <c r="N800" s="20">
        <v>0</v>
      </c>
      <c r="O800" s="20">
        <v>0</v>
      </c>
      <c r="P800" s="3">
        <f t="shared" si="283"/>
        <v>809154.31</v>
      </c>
      <c r="Q800" s="20">
        <f t="shared" si="284"/>
        <v>229.41065181026909</v>
      </c>
      <c r="R800" s="3">
        <v>15577.35</v>
      </c>
      <c r="S800" s="23">
        <v>42735</v>
      </c>
      <c r="T800" s="201"/>
    </row>
    <row r="801" spans="1:20" s="31" customFormat="1" ht="27.75" customHeight="1" x14ac:dyDescent="0.25">
      <c r="A801" s="54">
        <v>62</v>
      </c>
      <c r="B801" s="14" t="s">
        <v>609</v>
      </c>
      <c r="C801" s="115">
        <v>1973</v>
      </c>
      <c r="D801" s="2">
        <v>0</v>
      </c>
      <c r="E801" s="2" t="s">
        <v>539</v>
      </c>
      <c r="F801" s="2">
        <v>5</v>
      </c>
      <c r="G801" s="2">
        <v>6</v>
      </c>
      <c r="H801" s="2">
        <v>3817.4</v>
      </c>
      <c r="I801" s="2">
        <v>3761.5</v>
      </c>
      <c r="J801" s="2">
        <v>3608.4</v>
      </c>
      <c r="K801" s="2">
        <v>236</v>
      </c>
      <c r="L801" s="3">
        <v>4735633.71</v>
      </c>
      <c r="M801" s="3">
        <v>0</v>
      </c>
      <c r="N801" s="20">
        <v>0</v>
      </c>
      <c r="O801" s="20">
        <v>0</v>
      </c>
      <c r="P801" s="3">
        <f t="shared" si="283"/>
        <v>4735633.71</v>
      </c>
      <c r="Q801" s="20">
        <f t="shared" si="284"/>
        <v>1258.9747999468298</v>
      </c>
      <c r="R801" s="3">
        <v>24736.34</v>
      </c>
      <c r="S801" s="23">
        <v>42735</v>
      </c>
      <c r="T801" s="201"/>
    </row>
    <row r="802" spans="1:20" s="31" customFormat="1" ht="27.75" customHeight="1" x14ac:dyDescent="0.25">
      <c r="A802" s="54">
        <v>63</v>
      </c>
      <c r="B802" s="14" t="s">
        <v>603</v>
      </c>
      <c r="C802" s="115">
        <v>1973</v>
      </c>
      <c r="D802" s="2">
        <v>0</v>
      </c>
      <c r="E802" s="2" t="s">
        <v>539</v>
      </c>
      <c r="F802" s="2">
        <v>5</v>
      </c>
      <c r="G802" s="2">
        <v>6</v>
      </c>
      <c r="H802" s="2">
        <v>3938.2</v>
      </c>
      <c r="I802" s="2">
        <v>3853</v>
      </c>
      <c r="J802" s="2">
        <v>3677.6</v>
      </c>
      <c r="K802" s="2">
        <v>337</v>
      </c>
      <c r="L802" s="3">
        <v>5112979.8899999997</v>
      </c>
      <c r="M802" s="3">
        <v>0</v>
      </c>
      <c r="N802" s="20">
        <v>0</v>
      </c>
      <c r="O802" s="20">
        <v>0</v>
      </c>
      <c r="P802" s="3">
        <f t="shared" si="283"/>
        <v>5112979.8899999997</v>
      </c>
      <c r="Q802" s="20">
        <f t="shared" si="284"/>
        <v>1327.0126888139112</v>
      </c>
      <c r="R802" s="3">
        <v>24736.34</v>
      </c>
      <c r="S802" s="23">
        <v>42735</v>
      </c>
      <c r="T802" s="201"/>
    </row>
    <row r="803" spans="1:20" s="31" customFormat="1" ht="27.75" customHeight="1" x14ac:dyDescent="0.25">
      <c r="A803" s="54">
        <v>64</v>
      </c>
      <c r="B803" s="14" t="s">
        <v>760</v>
      </c>
      <c r="C803" s="115">
        <v>1986</v>
      </c>
      <c r="D803" s="2">
        <v>0</v>
      </c>
      <c r="E803" s="2" t="s">
        <v>416</v>
      </c>
      <c r="F803" s="2">
        <v>9</v>
      </c>
      <c r="G803" s="2">
        <v>2</v>
      </c>
      <c r="H803" s="1">
        <v>4221</v>
      </c>
      <c r="I803" s="1">
        <v>4221</v>
      </c>
      <c r="J803" s="2">
        <v>1470</v>
      </c>
      <c r="K803" s="2">
        <v>186</v>
      </c>
      <c r="L803" s="164">
        <v>3382605.66</v>
      </c>
      <c r="M803" s="3">
        <v>0</v>
      </c>
      <c r="N803" s="20">
        <v>0</v>
      </c>
      <c r="O803" s="20">
        <v>0</v>
      </c>
      <c r="P803" s="3">
        <f t="shared" si="283"/>
        <v>3382605.66</v>
      </c>
      <c r="Q803" s="20">
        <f t="shared" si="284"/>
        <v>801.37542288557222</v>
      </c>
      <c r="R803" s="3">
        <v>18606.45</v>
      </c>
      <c r="S803" s="23">
        <v>42735</v>
      </c>
      <c r="T803" s="201"/>
    </row>
    <row r="804" spans="1:20" s="31" customFormat="1" ht="27.75" customHeight="1" x14ac:dyDescent="0.25">
      <c r="A804" s="54">
        <v>65</v>
      </c>
      <c r="B804" s="14" t="s">
        <v>601</v>
      </c>
      <c r="C804" s="115">
        <v>1973</v>
      </c>
      <c r="D804" s="2">
        <v>0</v>
      </c>
      <c r="E804" s="2" t="s">
        <v>539</v>
      </c>
      <c r="F804" s="2">
        <v>2</v>
      </c>
      <c r="G804" s="2">
        <v>1</v>
      </c>
      <c r="H804" s="2">
        <v>718.6</v>
      </c>
      <c r="I804" s="2">
        <v>718.6</v>
      </c>
      <c r="J804" s="2">
        <v>626.4</v>
      </c>
      <c r="K804" s="2">
        <v>42</v>
      </c>
      <c r="L804" s="3">
        <v>2322091.91</v>
      </c>
      <c r="M804" s="3">
        <v>0</v>
      </c>
      <c r="N804" s="20">
        <v>0</v>
      </c>
      <c r="O804" s="20">
        <v>0</v>
      </c>
      <c r="P804" s="3">
        <f t="shared" si="283"/>
        <v>2322091.91</v>
      </c>
      <c r="Q804" s="20">
        <f t="shared" si="284"/>
        <v>3231.4109518508212</v>
      </c>
      <c r="R804" s="3">
        <v>24736.34</v>
      </c>
      <c r="S804" s="23">
        <v>42735</v>
      </c>
      <c r="T804" s="201"/>
    </row>
    <row r="805" spans="1:20" s="31" customFormat="1" ht="27.75" customHeight="1" x14ac:dyDescent="0.25">
      <c r="A805" s="54">
        <v>66</v>
      </c>
      <c r="B805" s="14" t="s">
        <v>805</v>
      </c>
      <c r="C805" s="115">
        <v>1976</v>
      </c>
      <c r="D805" s="2">
        <v>0</v>
      </c>
      <c r="E805" s="2" t="s">
        <v>539</v>
      </c>
      <c r="F805" s="2">
        <v>5</v>
      </c>
      <c r="G805" s="2">
        <v>6</v>
      </c>
      <c r="H805" s="165">
        <v>6341.3</v>
      </c>
      <c r="I805" s="165">
        <v>6225.1</v>
      </c>
      <c r="J805" s="165">
        <v>5904</v>
      </c>
      <c r="K805" s="165">
        <v>201</v>
      </c>
      <c r="L805" s="164">
        <v>1936202.6</v>
      </c>
      <c r="M805" s="3">
        <v>0</v>
      </c>
      <c r="N805" s="20">
        <v>0</v>
      </c>
      <c r="O805" s="20">
        <v>0</v>
      </c>
      <c r="P805" s="3">
        <f t="shared" si="283"/>
        <v>1936202.6</v>
      </c>
      <c r="Q805" s="20">
        <f t="shared" si="284"/>
        <v>311.03156575797976</v>
      </c>
      <c r="R805" s="3">
        <v>24737.34</v>
      </c>
      <c r="S805" s="23">
        <v>42735</v>
      </c>
      <c r="T805" s="201"/>
    </row>
    <row r="806" spans="1:20" s="31" customFormat="1" ht="27.75" customHeight="1" x14ac:dyDescent="0.25">
      <c r="A806" s="54">
        <v>67</v>
      </c>
      <c r="B806" s="14" t="s">
        <v>750</v>
      </c>
      <c r="C806" s="115">
        <v>1982</v>
      </c>
      <c r="D806" s="2">
        <v>0</v>
      </c>
      <c r="E806" s="2" t="s">
        <v>539</v>
      </c>
      <c r="F806" s="2">
        <v>2</v>
      </c>
      <c r="G806" s="2">
        <v>2</v>
      </c>
      <c r="H806" s="166">
        <v>1065</v>
      </c>
      <c r="I806" s="166">
        <v>1065</v>
      </c>
      <c r="J806" s="165">
        <v>362.7</v>
      </c>
      <c r="K806" s="165">
        <v>59</v>
      </c>
      <c r="L806" s="164">
        <v>2558260.09</v>
      </c>
      <c r="M806" s="3">
        <v>0</v>
      </c>
      <c r="N806" s="20">
        <v>0</v>
      </c>
      <c r="O806" s="20">
        <v>0</v>
      </c>
      <c r="P806" s="3">
        <f t="shared" si="283"/>
        <v>2558260.09</v>
      </c>
      <c r="Q806" s="20">
        <f t="shared" si="284"/>
        <v>2402.1221502347416</v>
      </c>
      <c r="R806" s="3">
        <v>24738.34</v>
      </c>
      <c r="S806" s="23">
        <v>42735</v>
      </c>
      <c r="T806" s="201"/>
    </row>
    <row r="807" spans="1:20" s="31" customFormat="1" ht="27.75" customHeight="1" x14ac:dyDescent="0.25">
      <c r="A807" s="54">
        <v>68</v>
      </c>
      <c r="B807" s="14" t="s">
        <v>806</v>
      </c>
      <c r="C807" s="115">
        <v>2004</v>
      </c>
      <c r="D807" s="2">
        <v>0</v>
      </c>
      <c r="E807" s="2" t="s">
        <v>416</v>
      </c>
      <c r="F807" s="2">
        <v>9</v>
      </c>
      <c r="G807" s="2">
        <v>4</v>
      </c>
      <c r="H807" s="165">
        <v>8068.7</v>
      </c>
      <c r="I807" s="165">
        <v>8068.7</v>
      </c>
      <c r="J807" s="165">
        <v>7563.7</v>
      </c>
      <c r="K807" s="165">
        <v>386</v>
      </c>
      <c r="L807" s="3">
        <v>4857521.9000000004</v>
      </c>
      <c r="M807" s="3">
        <v>0</v>
      </c>
      <c r="N807" s="20">
        <v>0</v>
      </c>
      <c r="O807" s="20">
        <v>0</v>
      </c>
      <c r="P807" s="3">
        <f t="shared" si="283"/>
        <v>4857521.9000000004</v>
      </c>
      <c r="Q807" s="20">
        <f t="shared" si="284"/>
        <v>602.02038742300499</v>
      </c>
      <c r="R807" s="3">
        <v>18606.45</v>
      </c>
      <c r="S807" s="23">
        <v>42735</v>
      </c>
      <c r="T807" s="201"/>
    </row>
    <row r="808" spans="1:20" s="31" customFormat="1" ht="27.75" customHeight="1" x14ac:dyDescent="0.25">
      <c r="A808" s="54">
        <v>69</v>
      </c>
      <c r="B808" s="14" t="s">
        <v>807</v>
      </c>
      <c r="C808" s="115">
        <v>1993</v>
      </c>
      <c r="D808" s="2">
        <v>1</v>
      </c>
      <c r="E808" s="2" t="s">
        <v>416</v>
      </c>
      <c r="F808" s="2">
        <v>9</v>
      </c>
      <c r="G808" s="2">
        <v>2</v>
      </c>
      <c r="H808" s="165">
        <v>4666.7</v>
      </c>
      <c r="I808" s="165">
        <v>4666.7</v>
      </c>
      <c r="J808" s="165">
        <v>4666.7</v>
      </c>
      <c r="K808" s="165">
        <v>188</v>
      </c>
      <c r="L808" s="164">
        <v>3592033.38</v>
      </c>
      <c r="M808" s="3">
        <v>0</v>
      </c>
      <c r="N808" s="20">
        <v>0</v>
      </c>
      <c r="O808" s="20">
        <v>0</v>
      </c>
      <c r="P808" s="3">
        <f t="shared" si="283"/>
        <v>3592033.38</v>
      </c>
      <c r="Q808" s="20">
        <f t="shared" si="284"/>
        <v>769.71594060042423</v>
      </c>
      <c r="R808" s="3">
        <v>18606.45</v>
      </c>
      <c r="S808" s="23">
        <v>42735</v>
      </c>
      <c r="T808" s="201"/>
    </row>
    <row r="809" spans="1:20" s="31" customFormat="1" ht="27.75" customHeight="1" x14ac:dyDescent="0.25">
      <c r="A809" s="54">
        <v>70</v>
      </c>
      <c r="B809" s="159" t="s">
        <v>822</v>
      </c>
      <c r="C809" s="115">
        <v>1990</v>
      </c>
      <c r="D809" s="2">
        <v>0</v>
      </c>
      <c r="E809" s="2" t="s">
        <v>416</v>
      </c>
      <c r="F809" s="2">
        <v>10</v>
      </c>
      <c r="G809" s="2">
        <v>1</v>
      </c>
      <c r="H809" s="165">
        <v>1935.6</v>
      </c>
      <c r="I809" s="165">
        <v>1935.6</v>
      </c>
      <c r="J809" s="165">
        <v>1852</v>
      </c>
      <c r="K809" s="165">
        <v>115</v>
      </c>
      <c r="L809" s="164">
        <v>1826463.95</v>
      </c>
      <c r="M809" s="3">
        <v>0</v>
      </c>
      <c r="N809" s="20">
        <v>0</v>
      </c>
      <c r="O809" s="20">
        <v>0</v>
      </c>
      <c r="P809" s="3">
        <f t="shared" si="283"/>
        <v>1826463.95</v>
      </c>
      <c r="Q809" s="20">
        <f t="shared" si="284"/>
        <v>943.61642384790252</v>
      </c>
      <c r="R809" s="3">
        <v>18606.45</v>
      </c>
      <c r="S809" s="23">
        <v>42735</v>
      </c>
      <c r="T809" s="201"/>
    </row>
    <row r="810" spans="1:20" s="31" customFormat="1" ht="27.75" customHeight="1" x14ac:dyDescent="0.25">
      <c r="A810" s="54">
        <v>71</v>
      </c>
      <c r="B810" s="159" t="s">
        <v>823</v>
      </c>
      <c r="C810" s="115">
        <v>1989</v>
      </c>
      <c r="D810" s="2">
        <v>0</v>
      </c>
      <c r="E810" s="2" t="s">
        <v>416</v>
      </c>
      <c r="F810" s="2">
        <v>9</v>
      </c>
      <c r="G810" s="2">
        <v>1</v>
      </c>
      <c r="H810" s="165">
        <v>1729</v>
      </c>
      <c r="I810" s="165">
        <v>1729</v>
      </c>
      <c r="J810" s="165">
        <v>1652</v>
      </c>
      <c r="K810" s="165">
        <v>89</v>
      </c>
      <c r="L810" s="164">
        <v>1717176.36</v>
      </c>
      <c r="M810" s="3">
        <v>0</v>
      </c>
      <c r="N810" s="20">
        <v>0</v>
      </c>
      <c r="O810" s="20">
        <v>0</v>
      </c>
      <c r="P810" s="3">
        <f t="shared" si="283"/>
        <v>1717176.36</v>
      </c>
      <c r="Q810" s="20">
        <f t="shared" si="284"/>
        <v>993.16157316367844</v>
      </c>
      <c r="R810" s="3">
        <v>18606.45</v>
      </c>
      <c r="S810" s="23">
        <v>42735</v>
      </c>
      <c r="T810" s="201"/>
    </row>
    <row r="811" spans="1:20" s="101" customFormat="1" ht="27.75" customHeight="1" x14ac:dyDescent="0.25">
      <c r="A811" s="27"/>
      <c r="B811" s="212" t="s">
        <v>596</v>
      </c>
      <c r="C811" s="214"/>
      <c r="D811" s="27"/>
      <c r="E811" s="27"/>
      <c r="F811" s="27"/>
      <c r="G811" s="27"/>
      <c r="H811" s="4">
        <f t="shared" ref="H811:P811" si="285">ROUND(SUM(H786:H810),2)</f>
        <v>95496</v>
      </c>
      <c r="I811" s="4">
        <f t="shared" si="285"/>
        <v>92325.6</v>
      </c>
      <c r="J811" s="4">
        <f t="shared" si="285"/>
        <v>80630.5</v>
      </c>
      <c r="K811" s="28">
        <f t="shared" si="285"/>
        <v>5137</v>
      </c>
      <c r="L811" s="4">
        <f>ROUND(SUM(L786:L810),2)</f>
        <v>177846380.56</v>
      </c>
      <c r="M811" s="4">
        <f t="shared" si="285"/>
        <v>0</v>
      </c>
      <c r="N811" s="4">
        <f t="shared" si="285"/>
        <v>2389870.7599999998</v>
      </c>
      <c r="O811" s="4">
        <f t="shared" si="285"/>
        <v>981585.62</v>
      </c>
      <c r="P811" s="4">
        <f t="shared" si="285"/>
        <v>174474924.18000001</v>
      </c>
      <c r="Q811" s="53">
        <f t="shared" ref="Q811" si="286">L811/I811</f>
        <v>1926.2954214215774</v>
      </c>
      <c r="R811" s="4"/>
      <c r="S811" s="4"/>
      <c r="T811" s="169"/>
    </row>
    <row r="812" spans="1:20" s="98" customFormat="1" ht="27.75" hidden="1" customHeight="1" x14ac:dyDescent="0.25">
      <c r="A812" s="2"/>
      <c r="B812" s="205" t="s">
        <v>93</v>
      </c>
      <c r="C812" s="211"/>
      <c r="D812" s="206"/>
      <c r="E812" s="2"/>
      <c r="F812" s="2"/>
      <c r="G812" s="2"/>
      <c r="H812" s="2"/>
      <c r="I812" s="2"/>
      <c r="J812" s="2"/>
      <c r="K812" s="2"/>
      <c r="L812" s="3"/>
      <c r="M812" s="3"/>
      <c r="N812" s="3"/>
      <c r="O812" s="3"/>
      <c r="P812" s="3"/>
      <c r="Q812" s="3"/>
      <c r="R812" s="3"/>
      <c r="S812" s="2"/>
      <c r="T812" s="169"/>
    </row>
    <row r="813" spans="1:20" s="31" customFormat="1" ht="27.75" hidden="1" customHeight="1" x14ac:dyDescent="0.25">
      <c r="A813" s="54">
        <v>72</v>
      </c>
      <c r="B813" s="159" t="s">
        <v>468</v>
      </c>
      <c r="C813" s="115">
        <v>1978</v>
      </c>
      <c r="D813" s="2">
        <v>0</v>
      </c>
      <c r="E813" s="2" t="s">
        <v>539</v>
      </c>
      <c r="F813" s="2">
        <v>2</v>
      </c>
      <c r="G813" s="2">
        <v>3</v>
      </c>
      <c r="H813" s="165">
        <v>837.1</v>
      </c>
      <c r="I813" s="165">
        <v>837.1</v>
      </c>
      <c r="J813" s="165">
        <v>736.1</v>
      </c>
      <c r="K813" s="165">
        <v>68</v>
      </c>
      <c r="L813" s="164">
        <v>2319655.85</v>
      </c>
      <c r="M813" s="3">
        <v>0</v>
      </c>
      <c r="N813" s="3">
        <v>0</v>
      </c>
      <c r="O813" s="3">
        <v>0</v>
      </c>
      <c r="P813" s="3">
        <f t="shared" ref="P813:P818" si="287">ROUND(SUM(L813-N813-O813),2)</f>
        <v>2319655.85</v>
      </c>
      <c r="Q813" s="20">
        <f t="shared" ref="Q813:Q818" si="288">L813/I813</f>
        <v>2771.0618205710189</v>
      </c>
      <c r="R813" s="3">
        <v>24736.34</v>
      </c>
      <c r="S813" s="23">
        <v>42735</v>
      </c>
      <c r="T813" s="201"/>
    </row>
    <row r="814" spans="1:20" s="31" customFormat="1" ht="27.75" hidden="1" customHeight="1" x14ac:dyDescent="0.25">
      <c r="A814" s="54">
        <v>73</v>
      </c>
      <c r="B814" s="159" t="s">
        <v>469</v>
      </c>
      <c r="C814" s="115">
        <v>1978</v>
      </c>
      <c r="D814" s="2">
        <v>0</v>
      </c>
      <c r="E814" s="2" t="s">
        <v>539</v>
      </c>
      <c r="F814" s="2">
        <v>2</v>
      </c>
      <c r="G814" s="2">
        <v>3</v>
      </c>
      <c r="H814" s="165">
        <v>849</v>
      </c>
      <c r="I814" s="165">
        <v>849</v>
      </c>
      <c r="J814" s="165">
        <v>645.9</v>
      </c>
      <c r="K814" s="165">
        <v>54</v>
      </c>
      <c r="L814" s="164">
        <v>2319911.91</v>
      </c>
      <c r="M814" s="3">
        <v>0</v>
      </c>
      <c r="N814" s="20">
        <v>231991.19</v>
      </c>
      <c r="O814" s="20">
        <v>104396.04</v>
      </c>
      <c r="P814" s="3">
        <f t="shared" si="287"/>
        <v>1983524.68</v>
      </c>
      <c r="Q814" s="20">
        <f t="shared" si="288"/>
        <v>2732.5228621908127</v>
      </c>
      <c r="R814" s="3">
        <v>24736.34</v>
      </c>
      <c r="S814" s="23">
        <v>42735</v>
      </c>
      <c r="T814" s="201"/>
    </row>
    <row r="815" spans="1:20" s="31" customFormat="1" ht="27.75" hidden="1" customHeight="1" x14ac:dyDescent="0.25">
      <c r="A815" s="54">
        <v>74</v>
      </c>
      <c r="B815" s="159" t="s">
        <v>470</v>
      </c>
      <c r="C815" s="115">
        <v>1982</v>
      </c>
      <c r="D815" s="2">
        <v>0</v>
      </c>
      <c r="E815" s="2" t="s">
        <v>539</v>
      </c>
      <c r="F815" s="2">
        <v>5</v>
      </c>
      <c r="G815" s="2">
        <v>2</v>
      </c>
      <c r="H815" s="165">
        <v>1501.3</v>
      </c>
      <c r="I815" s="165">
        <v>1501.3</v>
      </c>
      <c r="J815" s="165">
        <v>1361.4</v>
      </c>
      <c r="K815" s="165">
        <v>78</v>
      </c>
      <c r="L815" s="164">
        <v>2516317.34</v>
      </c>
      <c r="M815" s="3">
        <v>0</v>
      </c>
      <c r="N815" s="3">
        <v>0</v>
      </c>
      <c r="O815" s="3">
        <v>0</v>
      </c>
      <c r="P815" s="3">
        <f t="shared" si="287"/>
        <v>2516317.34</v>
      </c>
      <c r="Q815" s="20">
        <f t="shared" si="288"/>
        <v>1676.0922800239791</v>
      </c>
      <c r="R815" s="3">
        <v>24736.34</v>
      </c>
      <c r="S815" s="23">
        <v>42735</v>
      </c>
      <c r="T815" s="201"/>
    </row>
    <row r="816" spans="1:20" s="189" customFormat="1" ht="27.75" hidden="1" customHeight="1" x14ac:dyDescent="0.25">
      <c r="A816" s="6">
        <v>75</v>
      </c>
      <c r="B816" s="25" t="s">
        <v>846</v>
      </c>
      <c r="C816" s="115">
        <v>1978</v>
      </c>
      <c r="D816" s="2">
        <v>0</v>
      </c>
      <c r="E816" s="2" t="s">
        <v>539</v>
      </c>
      <c r="F816" s="6">
        <v>2</v>
      </c>
      <c r="G816" s="6">
        <v>2</v>
      </c>
      <c r="H816" s="3">
        <v>557.70000000000005</v>
      </c>
      <c r="I816" s="3">
        <v>557.70000000000005</v>
      </c>
      <c r="J816" s="3">
        <v>362.1</v>
      </c>
      <c r="K816" s="6">
        <v>20</v>
      </c>
      <c r="L816" s="3">
        <v>1724411.65</v>
      </c>
      <c r="M816" s="3">
        <v>0</v>
      </c>
      <c r="N816" s="3">
        <v>172441.17</v>
      </c>
      <c r="O816" s="3">
        <v>77598.53</v>
      </c>
      <c r="P816" s="3">
        <f t="shared" si="287"/>
        <v>1474371.95</v>
      </c>
      <c r="Q816" s="3">
        <f t="shared" si="288"/>
        <v>3092.0058275058273</v>
      </c>
      <c r="R816" s="3">
        <v>24736.34</v>
      </c>
      <c r="S816" s="23">
        <v>42735</v>
      </c>
      <c r="T816" s="201"/>
    </row>
    <row r="817" spans="1:20" s="189" customFormat="1" ht="27.75" hidden="1" customHeight="1" x14ac:dyDescent="0.25">
      <c r="A817" s="6">
        <v>76</v>
      </c>
      <c r="B817" s="25" t="s">
        <v>847</v>
      </c>
      <c r="C817" s="115">
        <v>1978</v>
      </c>
      <c r="D817" s="2">
        <v>0</v>
      </c>
      <c r="E817" s="2" t="s">
        <v>539</v>
      </c>
      <c r="F817" s="6">
        <v>2</v>
      </c>
      <c r="G817" s="6">
        <v>3</v>
      </c>
      <c r="H817" s="3">
        <v>927.1</v>
      </c>
      <c r="I817" s="3">
        <v>927.1</v>
      </c>
      <c r="J817" s="3">
        <v>568.4</v>
      </c>
      <c r="K817" s="6">
        <v>45</v>
      </c>
      <c r="L817" s="3">
        <v>1818723.29</v>
      </c>
      <c r="M817" s="3">
        <v>0</v>
      </c>
      <c r="N817" s="3">
        <f>ROUND(L817*10%,2)</f>
        <v>181872.33</v>
      </c>
      <c r="O817" s="3">
        <f>ROUND(N817*0.45,2)</f>
        <v>81842.55</v>
      </c>
      <c r="P817" s="3">
        <f t="shared" si="287"/>
        <v>1555008.41</v>
      </c>
      <c r="Q817" s="3">
        <f t="shared" si="288"/>
        <v>1961.7336749002266</v>
      </c>
      <c r="R817" s="3">
        <v>24736.34</v>
      </c>
      <c r="S817" s="23">
        <v>42735</v>
      </c>
      <c r="T817" s="201"/>
    </row>
    <row r="818" spans="1:20" s="189" customFormat="1" ht="27.75" hidden="1" customHeight="1" x14ac:dyDescent="0.25">
      <c r="A818" s="6">
        <v>77</v>
      </c>
      <c r="B818" s="25" t="s">
        <v>281</v>
      </c>
      <c r="C818" s="115">
        <v>1977</v>
      </c>
      <c r="D818" s="2">
        <v>0</v>
      </c>
      <c r="E818" s="2" t="s">
        <v>539</v>
      </c>
      <c r="F818" s="6">
        <v>2</v>
      </c>
      <c r="G818" s="6">
        <v>3</v>
      </c>
      <c r="H818" s="3">
        <v>838.5</v>
      </c>
      <c r="I818" s="3">
        <v>838.5</v>
      </c>
      <c r="J818" s="3">
        <v>603.70000000000005</v>
      </c>
      <c r="K818" s="6">
        <v>45</v>
      </c>
      <c r="L818" s="3">
        <v>1707795.24</v>
      </c>
      <c r="M818" s="3">
        <v>0</v>
      </c>
      <c r="N818" s="3">
        <f>ROUND(L818*10%,2)</f>
        <v>170779.51999999999</v>
      </c>
      <c r="O818" s="3">
        <f>ROUND(N818*0.45,2)</f>
        <v>76850.78</v>
      </c>
      <c r="P818" s="3">
        <f t="shared" si="287"/>
        <v>1460164.94</v>
      </c>
      <c r="Q818" s="3">
        <f t="shared" si="288"/>
        <v>2036.7265831842576</v>
      </c>
      <c r="R818" s="3">
        <v>24736.34</v>
      </c>
      <c r="S818" s="23">
        <v>42735</v>
      </c>
      <c r="T818" s="201"/>
    </row>
    <row r="819" spans="1:20" s="189" customFormat="1" ht="27.75" hidden="1" customHeight="1" x14ac:dyDescent="0.25">
      <c r="A819" s="4"/>
      <c r="B819" s="241" t="s">
        <v>94</v>
      </c>
      <c r="C819" s="242"/>
      <c r="D819" s="243"/>
      <c r="E819" s="4"/>
      <c r="F819" s="4"/>
      <c r="G819" s="4"/>
      <c r="H819" s="4">
        <f t="shared" ref="H819:P819" si="289">ROUND(SUM(H813:H818),2)</f>
        <v>5510.7</v>
      </c>
      <c r="I819" s="4">
        <f t="shared" si="289"/>
        <v>5510.7</v>
      </c>
      <c r="J819" s="4">
        <f t="shared" si="289"/>
        <v>4277.6000000000004</v>
      </c>
      <c r="K819" s="28">
        <f t="shared" si="289"/>
        <v>310</v>
      </c>
      <c r="L819" s="4">
        <f>ROUND(SUM(L813:L818),2)</f>
        <v>12406815.279999999</v>
      </c>
      <c r="M819" s="4">
        <f t="shared" si="289"/>
        <v>0</v>
      </c>
      <c r="N819" s="4">
        <f t="shared" si="289"/>
        <v>757084.21</v>
      </c>
      <c r="O819" s="4">
        <f t="shared" si="289"/>
        <v>340687.9</v>
      </c>
      <c r="P819" s="4">
        <f t="shared" si="289"/>
        <v>11309043.17</v>
      </c>
      <c r="Q819" s="4">
        <f t="shared" ref="Q819" si="290">L819/I819</f>
        <v>2251.4045910682853</v>
      </c>
      <c r="R819" s="4"/>
      <c r="S819" s="3"/>
      <c r="T819" s="169"/>
    </row>
    <row r="820" spans="1:20" s="189" customFormat="1" ht="27.75" hidden="1" customHeight="1" x14ac:dyDescent="0.25">
      <c r="A820" s="4"/>
      <c r="B820" s="244" t="s">
        <v>75</v>
      </c>
      <c r="C820" s="245"/>
      <c r="D820" s="197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3"/>
      <c r="T820" s="169"/>
    </row>
    <row r="821" spans="1:20" s="107" customFormat="1" ht="27.75" hidden="1" customHeight="1" x14ac:dyDescent="0.25">
      <c r="A821" s="167">
        <v>78</v>
      </c>
      <c r="B821" s="25" t="s">
        <v>474</v>
      </c>
      <c r="C821" s="115">
        <v>1975</v>
      </c>
      <c r="D821" s="5">
        <v>0</v>
      </c>
      <c r="E821" s="2" t="s">
        <v>416</v>
      </c>
      <c r="F821" s="6">
        <v>5</v>
      </c>
      <c r="G821" s="6">
        <v>4</v>
      </c>
      <c r="H821" s="3">
        <v>6111.5</v>
      </c>
      <c r="I821" s="3">
        <v>3306.6</v>
      </c>
      <c r="J821" s="3">
        <v>1843.5</v>
      </c>
      <c r="K821" s="6">
        <v>211</v>
      </c>
      <c r="L821" s="3">
        <v>12791194.82</v>
      </c>
      <c r="M821" s="3">
        <v>0</v>
      </c>
      <c r="N821" s="3">
        <v>0</v>
      </c>
      <c r="O821" s="3">
        <v>0</v>
      </c>
      <c r="P821" s="3">
        <f t="shared" ref="P821:P851" si="291">ROUND(SUM(L821-N821-O821),2)</f>
        <v>12791194.82</v>
      </c>
      <c r="Q821" s="3">
        <f t="shared" ref="Q821:Q851" si="292">L821/I821</f>
        <v>3868.3828766709007</v>
      </c>
      <c r="R821" s="3">
        <v>15577.35</v>
      </c>
      <c r="S821" s="23">
        <v>42735</v>
      </c>
      <c r="T821" s="201"/>
    </row>
    <row r="822" spans="1:20" s="107" customFormat="1" ht="27.75" hidden="1" customHeight="1" x14ac:dyDescent="0.25">
      <c r="A822" s="167">
        <v>79</v>
      </c>
      <c r="B822" s="25" t="s">
        <v>475</v>
      </c>
      <c r="C822" s="115">
        <v>1975</v>
      </c>
      <c r="D822" s="5">
        <v>0</v>
      </c>
      <c r="E822" s="2" t="s">
        <v>416</v>
      </c>
      <c r="F822" s="6">
        <v>5</v>
      </c>
      <c r="G822" s="6">
        <v>4</v>
      </c>
      <c r="H822" s="3">
        <v>6093.57</v>
      </c>
      <c r="I822" s="3">
        <v>3355.67</v>
      </c>
      <c r="J822" s="3">
        <v>1965.1</v>
      </c>
      <c r="K822" s="6">
        <v>202</v>
      </c>
      <c r="L822" s="3">
        <v>1253346.1200000001</v>
      </c>
      <c r="M822" s="3">
        <v>0</v>
      </c>
      <c r="N822" s="3">
        <v>0</v>
      </c>
      <c r="O822" s="3">
        <v>0</v>
      </c>
      <c r="P822" s="3">
        <f t="shared" si="291"/>
        <v>1253346.1200000001</v>
      </c>
      <c r="Q822" s="3">
        <f t="shared" si="292"/>
        <v>373.50100576039961</v>
      </c>
      <c r="R822" s="3">
        <v>15577.35</v>
      </c>
      <c r="S822" s="23">
        <v>42735</v>
      </c>
      <c r="T822" s="201"/>
    </row>
    <row r="823" spans="1:20" s="107" customFormat="1" ht="27.75" hidden="1" customHeight="1" x14ac:dyDescent="0.25">
      <c r="A823" s="167">
        <v>80</v>
      </c>
      <c r="B823" s="25" t="s">
        <v>476</v>
      </c>
      <c r="C823" s="115">
        <v>1975</v>
      </c>
      <c r="D823" s="5">
        <v>0</v>
      </c>
      <c r="E823" s="2" t="s">
        <v>416</v>
      </c>
      <c r="F823" s="6">
        <v>5</v>
      </c>
      <c r="G823" s="6">
        <v>4</v>
      </c>
      <c r="H823" s="3">
        <v>5716.6</v>
      </c>
      <c r="I823" s="3">
        <v>3500.3</v>
      </c>
      <c r="J823" s="3">
        <v>3181.2</v>
      </c>
      <c r="K823" s="6">
        <v>143</v>
      </c>
      <c r="L823" s="3">
        <v>12946241.630000001</v>
      </c>
      <c r="M823" s="3">
        <v>0</v>
      </c>
      <c r="N823" s="3">
        <v>1294624.1599999999</v>
      </c>
      <c r="O823" s="3">
        <v>582580.88</v>
      </c>
      <c r="P823" s="3">
        <f t="shared" si="291"/>
        <v>11069036.59</v>
      </c>
      <c r="Q823" s="3">
        <f t="shared" si="292"/>
        <v>3698.6091563580267</v>
      </c>
      <c r="R823" s="3">
        <v>15577.35</v>
      </c>
      <c r="S823" s="23">
        <v>42735</v>
      </c>
      <c r="T823" s="201"/>
    </row>
    <row r="824" spans="1:20" s="107" customFormat="1" ht="27.75" hidden="1" customHeight="1" x14ac:dyDescent="0.25">
      <c r="A824" s="167">
        <v>81</v>
      </c>
      <c r="B824" s="25" t="s">
        <v>477</v>
      </c>
      <c r="C824" s="115">
        <v>1975</v>
      </c>
      <c r="D824" s="5">
        <v>0</v>
      </c>
      <c r="E824" s="2" t="s">
        <v>416</v>
      </c>
      <c r="F824" s="6">
        <v>5</v>
      </c>
      <c r="G824" s="6">
        <v>6</v>
      </c>
      <c r="H824" s="3">
        <v>6313.2</v>
      </c>
      <c r="I824" s="3">
        <v>3949.9</v>
      </c>
      <c r="J824" s="3">
        <v>3788.4</v>
      </c>
      <c r="K824" s="6">
        <v>269</v>
      </c>
      <c r="L824" s="3">
        <v>12130766.73</v>
      </c>
      <c r="M824" s="3">
        <v>0</v>
      </c>
      <c r="N824" s="3">
        <v>1213076.68</v>
      </c>
      <c r="O824" s="3">
        <v>545884.5</v>
      </c>
      <c r="P824" s="3">
        <f t="shared" si="291"/>
        <v>10371805.550000001</v>
      </c>
      <c r="Q824" s="3">
        <f t="shared" si="292"/>
        <v>3071.1579356439406</v>
      </c>
      <c r="R824" s="3">
        <v>15577.35</v>
      </c>
      <c r="S824" s="23">
        <v>42735</v>
      </c>
      <c r="T824" s="201"/>
    </row>
    <row r="825" spans="1:20" s="107" customFormat="1" ht="27.75" hidden="1" customHeight="1" x14ac:dyDescent="0.25">
      <c r="A825" s="167">
        <v>82</v>
      </c>
      <c r="B825" s="25" t="s">
        <v>478</v>
      </c>
      <c r="C825" s="115">
        <v>1975</v>
      </c>
      <c r="D825" s="5">
        <v>0</v>
      </c>
      <c r="E825" s="2" t="s">
        <v>416</v>
      </c>
      <c r="F825" s="6">
        <v>5</v>
      </c>
      <c r="G825" s="6">
        <v>4</v>
      </c>
      <c r="H825" s="3">
        <v>6090.61</v>
      </c>
      <c r="I825" s="3">
        <v>3285.31</v>
      </c>
      <c r="J825" s="3">
        <v>2100.17</v>
      </c>
      <c r="K825" s="6">
        <v>179</v>
      </c>
      <c r="L825" s="3">
        <v>7208758.1500000004</v>
      </c>
      <c r="M825" s="3">
        <v>0</v>
      </c>
      <c r="N825" s="3">
        <v>0</v>
      </c>
      <c r="O825" s="3">
        <v>0</v>
      </c>
      <c r="P825" s="3">
        <f t="shared" si="291"/>
        <v>7208758.1500000004</v>
      </c>
      <c r="Q825" s="3">
        <f t="shared" si="292"/>
        <v>2194.2398586434765</v>
      </c>
      <c r="R825" s="3">
        <v>15577.35</v>
      </c>
      <c r="S825" s="23">
        <v>42735</v>
      </c>
      <c r="T825" s="201"/>
    </row>
    <row r="826" spans="1:20" s="107" customFormat="1" ht="27.75" hidden="1" customHeight="1" x14ac:dyDescent="0.25">
      <c r="A826" s="167">
        <v>83</v>
      </c>
      <c r="B826" s="25" t="s">
        <v>479</v>
      </c>
      <c r="C826" s="115">
        <v>1976</v>
      </c>
      <c r="D826" s="5">
        <v>0</v>
      </c>
      <c r="E826" s="2" t="s">
        <v>127</v>
      </c>
      <c r="F826" s="6">
        <v>9</v>
      </c>
      <c r="G826" s="6">
        <v>1</v>
      </c>
      <c r="H826" s="3">
        <v>7530.35</v>
      </c>
      <c r="I826" s="3">
        <v>5234.25</v>
      </c>
      <c r="J826" s="3">
        <v>2938.27</v>
      </c>
      <c r="K826" s="6">
        <v>289</v>
      </c>
      <c r="L826" s="3">
        <v>3526203.44</v>
      </c>
      <c r="M826" s="3">
        <v>0</v>
      </c>
      <c r="N826" s="3">
        <v>0</v>
      </c>
      <c r="O826" s="3">
        <v>0</v>
      </c>
      <c r="P826" s="3">
        <f t="shared" si="291"/>
        <v>3526203.44</v>
      </c>
      <c r="Q826" s="3">
        <f t="shared" si="292"/>
        <v>673.67883459903521</v>
      </c>
      <c r="R826" s="3">
        <v>25690.240000000002</v>
      </c>
      <c r="S826" s="23">
        <v>42735</v>
      </c>
      <c r="T826" s="201"/>
    </row>
    <row r="827" spans="1:20" s="107" customFormat="1" ht="27.75" hidden="1" customHeight="1" x14ac:dyDescent="0.25">
      <c r="A827" s="167">
        <v>84</v>
      </c>
      <c r="B827" s="25" t="s">
        <v>480</v>
      </c>
      <c r="C827" s="115">
        <v>1976</v>
      </c>
      <c r="D827" s="5">
        <v>0</v>
      </c>
      <c r="E827" s="2" t="s">
        <v>127</v>
      </c>
      <c r="F827" s="6">
        <v>9</v>
      </c>
      <c r="G827" s="6">
        <v>2</v>
      </c>
      <c r="H827" s="3">
        <v>9000.08</v>
      </c>
      <c r="I827" s="3">
        <v>5683.58</v>
      </c>
      <c r="J827" s="3">
        <v>2169.1999999999998</v>
      </c>
      <c r="K827" s="6">
        <v>381</v>
      </c>
      <c r="L827" s="3">
        <v>3553627.82</v>
      </c>
      <c r="M827" s="3">
        <v>0</v>
      </c>
      <c r="N827" s="3">
        <v>0</v>
      </c>
      <c r="O827" s="3">
        <v>0</v>
      </c>
      <c r="P827" s="3">
        <f t="shared" si="291"/>
        <v>3553627.82</v>
      </c>
      <c r="Q827" s="3">
        <f t="shared" si="292"/>
        <v>625.24462046808526</v>
      </c>
      <c r="R827" s="3">
        <v>25690.240000000002</v>
      </c>
      <c r="S827" s="23">
        <v>42735</v>
      </c>
      <c r="T827" s="201"/>
    </row>
    <row r="828" spans="1:20" s="107" customFormat="1" ht="27.75" hidden="1" customHeight="1" x14ac:dyDescent="0.25">
      <c r="A828" s="167">
        <v>85</v>
      </c>
      <c r="B828" s="25" t="s">
        <v>718</v>
      </c>
      <c r="C828" s="115">
        <v>1980</v>
      </c>
      <c r="D828" s="5">
        <v>1</v>
      </c>
      <c r="E828" s="2" t="s">
        <v>127</v>
      </c>
      <c r="F828" s="6">
        <v>9</v>
      </c>
      <c r="G828" s="6">
        <v>1</v>
      </c>
      <c r="H828" s="3">
        <v>6001.89</v>
      </c>
      <c r="I828" s="3">
        <v>6001.89</v>
      </c>
      <c r="J828" s="3">
        <v>2736.6</v>
      </c>
      <c r="K828" s="6">
        <v>440</v>
      </c>
      <c r="L828" s="3">
        <v>3493345.16</v>
      </c>
      <c r="M828" s="3">
        <v>0</v>
      </c>
      <c r="N828" s="3">
        <v>0</v>
      </c>
      <c r="O828" s="3">
        <v>0</v>
      </c>
      <c r="P828" s="3">
        <f t="shared" si="291"/>
        <v>3493345.16</v>
      </c>
      <c r="Q828" s="3">
        <f t="shared" si="292"/>
        <v>582.04085046543673</v>
      </c>
      <c r="R828" s="3">
        <v>25690.240000000002</v>
      </c>
      <c r="S828" s="23">
        <v>42735</v>
      </c>
      <c r="T828" s="201"/>
    </row>
    <row r="829" spans="1:20" s="107" customFormat="1" ht="27.75" hidden="1" customHeight="1" x14ac:dyDescent="0.25">
      <c r="A829" s="167">
        <v>86</v>
      </c>
      <c r="B829" s="25" t="s">
        <v>719</v>
      </c>
      <c r="C829" s="115">
        <v>1978</v>
      </c>
      <c r="D829" s="5">
        <v>0</v>
      </c>
      <c r="E829" s="2" t="s">
        <v>127</v>
      </c>
      <c r="F829" s="6">
        <v>9</v>
      </c>
      <c r="G829" s="6">
        <v>1</v>
      </c>
      <c r="H829" s="3">
        <v>3603.6</v>
      </c>
      <c r="I829" s="3">
        <v>2285</v>
      </c>
      <c r="J829" s="3">
        <v>1307.2</v>
      </c>
      <c r="K829" s="6">
        <v>104</v>
      </c>
      <c r="L829" s="3">
        <v>1703850.38</v>
      </c>
      <c r="M829" s="3">
        <v>0</v>
      </c>
      <c r="N829" s="3">
        <v>0</v>
      </c>
      <c r="O829" s="3">
        <v>0</v>
      </c>
      <c r="P829" s="3">
        <f t="shared" si="291"/>
        <v>1703850.38</v>
      </c>
      <c r="Q829" s="3">
        <f t="shared" si="292"/>
        <v>745.66756236323852</v>
      </c>
      <c r="R829" s="3">
        <v>25690.240000000002</v>
      </c>
      <c r="S829" s="23">
        <v>42735</v>
      </c>
      <c r="T829" s="201"/>
    </row>
    <row r="830" spans="1:20" s="107" customFormat="1" ht="27.75" hidden="1" customHeight="1" x14ac:dyDescent="0.25">
      <c r="A830" s="167">
        <v>87</v>
      </c>
      <c r="B830" s="25" t="s">
        <v>720</v>
      </c>
      <c r="C830" s="115">
        <v>1979</v>
      </c>
      <c r="D830" s="5">
        <v>0</v>
      </c>
      <c r="E830" s="2" t="s">
        <v>127</v>
      </c>
      <c r="F830" s="6">
        <v>9</v>
      </c>
      <c r="G830" s="6">
        <v>1</v>
      </c>
      <c r="H830" s="3">
        <v>4048.3</v>
      </c>
      <c r="I830" s="3">
        <v>2676.6</v>
      </c>
      <c r="J830" s="3">
        <v>1327.9</v>
      </c>
      <c r="K830" s="6">
        <v>128</v>
      </c>
      <c r="L830" s="3">
        <v>1705655.78</v>
      </c>
      <c r="M830" s="3">
        <v>0</v>
      </c>
      <c r="N830" s="3">
        <v>0</v>
      </c>
      <c r="O830" s="3">
        <v>0</v>
      </c>
      <c r="P830" s="3">
        <f t="shared" si="291"/>
        <v>1705655.78</v>
      </c>
      <c r="Q830" s="3">
        <f t="shared" si="292"/>
        <v>637.24717178510048</v>
      </c>
      <c r="R830" s="3">
        <v>25690.240000000002</v>
      </c>
      <c r="S830" s="23">
        <v>42735</v>
      </c>
      <c r="T830" s="201"/>
    </row>
    <row r="831" spans="1:20" s="107" customFormat="1" ht="27.75" hidden="1" customHeight="1" x14ac:dyDescent="0.25">
      <c r="A831" s="167">
        <v>88</v>
      </c>
      <c r="B831" s="25" t="s">
        <v>290</v>
      </c>
      <c r="C831" s="115">
        <v>1974</v>
      </c>
      <c r="D831" s="5">
        <v>0</v>
      </c>
      <c r="E831" s="2" t="s">
        <v>539</v>
      </c>
      <c r="F831" s="6">
        <v>5</v>
      </c>
      <c r="G831" s="6">
        <v>8</v>
      </c>
      <c r="H831" s="3">
        <v>10935.4</v>
      </c>
      <c r="I831" s="3">
        <v>6907.4</v>
      </c>
      <c r="J831" s="3">
        <v>3339.8</v>
      </c>
      <c r="K831" s="6">
        <v>280</v>
      </c>
      <c r="L831" s="3">
        <v>10809382.220000001</v>
      </c>
      <c r="M831" s="3">
        <v>0</v>
      </c>
      <c r="N831" s="3">
        <v>1080938.22</v>
      </c>
      <c r="O831" s="3">
        <v>486422.2</v>
      </c>
      <c r="P831" s="3">
        <f t="shared" si="291"/>
        <v>9242021.8000000007</v>
      </c>
      <c r="Q831" s="3">
        <f t="shared" si="292"/>
        <v>1564.8988360309236</v>
      </c>
      <c r="R831" s="3">
        <v>24736.34</v>
      </c>
      <c r="S831" s="23">
        <v>42735</v>
      </c>
      <c r="T831" s="201"/>
    </row>
    <row r="832" spans="1:20" s="107" customFormat="1" ht="27.75" hidden="1" customHeight="1" x14ac:dyDescent="0.25">
      <c r="A832" s="167">
        <v>89</v>
      </c>
      <c r="B832" s="25" t="s">
        <v>721</v>
      </c>
      <c r="C832" s="115">
        <v>1978</v>
      </c>
      <c r="D832" s="5">
        <v>0</v>
      </c>
      <c r="E832" s="2" t="s">
        <v>127</v>
      </c>
      <c r="F832" s="6">
        <v>9</v>
      </c>
      <c r="G832" s="6">
        <v>2</v>
      </c>
      <c r="H832" s="3">
        <v>6229.58</v>
      </c>
      <c r="I832" s="3">
        <v>6229.58</v>
      </c>
      <c r="J832" s="3">
        <v>985.4</v>
      </c>
      <c r="K832" s="6">
        <v>492</v>
      </c>
      <c r="L832" s="3">
        <v>3545878.76</v>
      </c>
      <c r="M832" s="3">
        <v>0</v>
      </c>
      <c r="N832" s="3">
        <v>0</v>
      </c>
      <c r="O832" s="3">
        <v>0</v>
      </c>
      <c r="P832" s="3">
        <f t="shared" si="291"/>
        <v>3545878.76</v>
      </c>
      <c r="Q832" s="3">
        <f t="shared" si="292"/>
        <v>569.20029279662515</v>
      </c>
      <c r="R832" s="3">
        <v>25690.240000000002</v>
      </c>
      <c r="S832" s="23">
        <v>42735</v>
      </c>
      <c r="T832" s="201"/>
    </row>
    <row r="833" spans="1:20" s="107" customFormat="1" ht="27.75" hidden="1" customHeight="1" x14ac:dyDescent="0.25">
      <c r="A833" s="167">
        <v>90</v>
      </c>
      <c r="B833" s="25" t="s">
        <v>722</v>
      </c>
      <c r="C833" s="115">
        <v>1977</v>
      </c>
      <c r="D833" s="5">
        <v>0</v>
      </c>
      <c r="E833" s="2" t="s">
        <v>127</v>
      </c>
      <c r="F833" s="6">
        <v>9</v>
      </c>
      <c r="G833" s="6">
        <v>2</v>
      </c>
      <c r="H833" s="3">
        <v>6284.64</v>
      </c>
      <c r="I833" s="3">
        <v>6284.64</v>
      </c>
      <c r="J833" s="3">
        <v>1322.1</v>
      </c>
      <c r="K833" s="6">
        <v>479</v>
      </c>
      <c r="L833" s="3">
        <v>3595369.14</v>
      </c>
      <c r="M833" s="3">
        <v>0</v>
      </c>
      <c r="N833" s="3">
        <v>0</v>
      </c>
      <c r="O833" s="3">
        <v>0</v>
      </c>
      <c r="P833" s="3">
        <f t="shared" si="291"/>
        <v>3595369.14</v>
      </c>
      <c r="Q833" s="3">
        <f t="shared" si="292"/>
        <v>572.08832009470711</v>
      </c>
      <c r="R833" s="3">
        <v>25690.240000000002</v>
      </c>
      <c r="S833" s="23">
        <v>42735</v>
      </c>
      <c r="T833" s="201"/>
    </row>
    <row r="834" spans="1:20" s="107" customFormat="1" ht="27.75" hidden="1" customHeight="1" x14ac:dyDescent="0.25">
      <c r="A834" s="167">
        <v>91</v>
      </c>
      <c r="B834" s="25" t="s">
        <v>481</v>
      </c>
      <c r="C834" s="115">
        <v>1975</v>
      </c>
      <c r="D834" s="5">
        <v>0</v>
      </c>
      <c r="E834" s="2" t="s">
        <v>127</v>
      </c>
      <c r="F834" s="6">
        <v>5</v>
      </c>
      <c r="G834" s="6">
        <v>8</v>
      </c>
      <c r="H834" s="3">
        <v>10533.8</v>
      </c>
      <c r="I834" s="3">
        <v>5503</v>
      </c>
      <c r="J834" s="3">
        <v>3243.4</v>
      </c>
      <c r="K834" s="6">
        <v>297</v>
      </c>
      <c r="L834" s="3">
        <v>3580971.46</v>
      </c>
      <c r="M834" s="3">
        <v>0</v>
      </c>
      <c r="N834" s="3">
        <v>0</v>
      </c>
      <c r="O834" s="3">
        <v>0</v>
      </c>
      <c r="P834" s="3">
        <f t="shared" si="291"/>
        <v>3580971.46</v>
      </c>
      <c r="Q834" s="3">
        <f t="shared" si="292"/>
        <v>650.73077594039614</v>
      </c>
      <c r="R834" s="3">
        <v>24736.34</v>
      </c>
      <c r="S834" s="23">
        <v>42735</v>
      </c>
      <c r="T834" s="201"/>
    </row>
    <row r="835" spans="1:20" s="107" customFormat="1" ht="27.75" hidden="1" customHeight="1" x14ac:dyDescent="0.25">
      <c r="A835" s="167">
        <v>92</v>
      </c>
      <c r="B835" s="25" t="s">
        <v>482</v>
      </c>
      <c r="C835" s="115">
        <v>1975</v>
      </c>
      <c r="D835" s="5">
        <v>0</v>
      </c>
      <c r="E835" s="2" t="s">
        <v>416</v>
      </c>
      <c r="F835" s="6">
        <v>5</v>
      </c>
      <c r="G835" s="6">
        <v>6</v>
      </c>
      <c r="H835" s="3">
        <v>8795.4</v>
      </c>
      <c r="I835" s="3">
        <v>4653.3</v>
      </c>
      <c r="J835" s="3">
        <v>2952.1</v>
      </c>
      <c r="K835" s="6">
        <v>285</v>
      </c>
      <c r="L835" s="3">
        <v>10674943.27</v>
      </c>
      <c r="M835" s="3">
        <v>0</v>
      </c>
      <c r="N835" s="3">
        <v>0</v>
      </c>
      <c r="O835" s="3">
        <v>0</v>
      </c>
      <c r="P835" s="3">
        <f t="shared" si="291"/>
        <v>10674943.27</v>
      </c>
      <c r="Q835" s="3">
        <f t="shared" si="292"/>
        <v>2294.0586830851221</v>
      </c>
      <c r="R835" s="3">
        <v>15577.35</v>
      </c>
      <c r="S835" s="23">
        <v>42735</v>
      </c>
      <c r="T835" s="201"/>
    </row>
    <row r="836" spans="1:20" s="107" customFormat="1" ht="27.75" hidden="1" customHeight="1" x14ac:dyDescent="0.25">
      <c r="A836" s="167">
        <v>93</v>
      </c>
      <c r="B836" s="25" t="s">
        <v>243</v>
      </c>
      <c r="C836" s="115">
        <v>1975</v>
      </c>
      <c r="D836" s="5">
        <v>0</v>
      </c>
      <c r="E836" s="2" t="s">
        <v>416</v>
      </c>
      <c r="F836" s="6">
        <v>5</v>
      </c>
      <c r="G836" s="6">
        <v>6</v>
      </c>
      <c r="H836" s="3">
        <v>8740.1</v>
      </c>
      <c r="I836" s="3">
        <v>4621.6000000000004</v>
      </c>
      <c r="J836" s="3">
        <v>2882.1</v>
      </c>
      <c r="K836" s="6">
        <v>274</v>
      </c>
      <c r="L836" s="3">
        <v>8345019.3499999996</v>
      </c>
      <c r="M836" s="3">
        <v>0</v>
      </c>
      <c r="N836" s="3">
        <v>0</v>
      </c>
      <c r="O836" s="3">
        <v>0</v>
      </c>
      <c r="P836" s="3">
        <f t="shared" si="291"/>
        <v>8345019.3499999996</v>
      </c>
      <c r="Q836" s="3">
        <f t="shared" si="292"/>
        <v>1805.6559092089317</v>
      </c>
      <c r="R836" s="3">
        <v>15577.35</v>
      </c>
      <c r="S836" s="23">
        <v>42735</v>
      </c>
      <c r="T836" s="201"/>
    </row>
    <row r="837" spans="1:20" s="107" customFormat="1" ht="27.75" hidden="1" customHeight="1" x14ac:dyDescent="0.25">
      <c r="A837" s="167">
        <v>94</v>
      </c>
      <c r="B837" s="25" t="s">
        <v>483</v>
      </c>
      <c r="C837" s="115">
        <v>1975</v>
      </c>
      <c r="D837" s="5">
        <v>0</v>
      </c>
      <c r="E837" s="2" t="s">
        <v>416</v>
      </c>
      <c r="F837" s="6">
        <v>5</v>
      </c>
      <c r="G837" s="6">
        <v>4</v>
      </c>
      <c r="H837" s="3">
        <v>5421.8</v>
      </c>
      <c r="I837" s="3">
        <v>3350.2</v>
      </c>
      <c r="J837" s="3">
        <v>1739.6</v>
      </c>
      <c r="K837" s="6">
        <v>166</v>
      </c>
      <c r="L837" s="3">
        <v>4801838.9000000004</v>
      </c>
      <c r="M837" s="3">
        <v>0</v>
      </c>
      <c r="N837" s="3">
        <v>0</v>
      </c>
      <c r="O837" s="3">
        <v>0</v>
      </c>
      <c r="P837" s="3">
        <f t="shared" si="291"/>
        <v>4801838.9000000004</v>
      </c>
      <c r="Q837" s="3">
        <f t="shared" si="292"/>
        <v>1433.2991761685871</v>
      </c>
      <c r="R837" s="3">
        <v>15577.35</v>
      </c>
      <c r="S837" s="23">
        <v>42735</v>
      </c>
      <c r="T837" s="201"/>
    </row>
    <row r="838" spans="1:20" s="107" customFormat="1" ht="27.75" hidden="1" customHeight="1" x14ac:dyDescent="0.25">
      <c r="A838" s="167">
        <v>95</v>
      </c>
      <c r="B838" s="25" t="s">
        <v>484</v>
      </c>
      <c r="C838" s="115">
        <v>1975</v>
      </c>
      <c r="D838" s="5">
        <v>0</v>
      </c>
      <c r="E838" s="2" t="s">
        <v>416</v>
      </c>
      <c r="F838" s="6">
        <v>5</v>
      </c>
      <c r="G838" s="6">
        <v>4</v>
      </c>
      <c r="H838" s="3">
        <v>5461.8</v>
      </c>
      <c r="I838" s="3">
        <v>3445.2</v>
      </c>
      <c r="J838" s="3">
        <v>2105.8000000000002</v>
      </c>
      <c r="K838" s="6">
        <v>219</v>
      </c>
      <c r="L838" s="3">
        <v>4504815.2</v>
      </c>
      <c r="M838" s="3">
        <v>0</v>
      </c>
      <c r="N838" s="3">
        <v>0</v>
      </c>
      <c r="O838" s="3">
        <v>0</v>
      </c>
      <c r="P838" s="3">
        <f t="shared" si="291"/>
        <v>4504815.2</v>
      </c>
      <c r="Q838" s="3">
        <f t="shared" si="292"/>
        <v>1307.5627539765471</v>
      </c>
      <c r="R838" s="3">
        <v>24736.34</v>
      </c>
      <c r="S838" s="23">
        <v>42735</v>
      </c>
      <c r="T838" s="201"/>
    </row>
    <row r="839" spans="1:20" s="107" customFormat="1" ht="27.75" hidden="1" customHeight="1" x14ac:dyDescent="0.25">
      <c r="A839" s="167">
        <v>96</v>
      </c>
      <c r="B839" s="25" t="s">
        <v>485</v>
      </c>
      <c r="C839" s="115">
        <v>1975</v>
      </c>
      <c r="D839" s="5">
        <v>0</v>
      </c>
      <c r="E839" s="2" t="s">
        <v>127</v>
      </c>
      <c r="F839" s="6">
        <v>5</v>
      </c>
      <c r="G839" s="6">
        <v>4</v>
      </c>
      <c r="H839" s="3">
        <v>5488.9</v>
      </c>
      <c r="I839" s="3">
        <v>3389.8</v>
      </c>
      <c r="J839" s="3">
        <v>2103.4</v>
      </c>
      <c r="K839" s="6">
        <v>179</v>
      </c>
      <c r="L839" s="3">
        <v>4699299.26</v>
      </c>
      <c r="M839" s="3">
        <v>0</v>
      </c>
      <c r="N839" s="3">
        <v>0</v>
      </c>
      <c r="O839" s="3">
        <v>0</v>
      </c>
      <c r="P839" s="3">
        <f t="shared" si="291"/>
        <v>4699299.26</v>
      </c>
      <c r="Q839" s="3">
        <f t="shared" si="292"/>
        <v>1386.305758451826</v>
      </c>
      <c r="R839" s="3">
        <v>24736.34</v>
      </c>
      <c r="S839" s="23">
        <v>42735</v>
      </c>
      <c r="T839" s="201"/>
    </row>
    <row r="840" spans="1:20" s="107" customFormat="1" ht="27.75" hidden="1" customHeight="1" x14ac:dyDescent="0.25">
      <c r="A840" s="167">
        <v>97</v>
      </c>
      <c r="B840" s="25" t="s">
        <v>486</v>
      </c>
      <c r="C840" s="115">
        <v>1975</v>
      </c>
      <c r="D840" s="5">
        <v>0</v>
      </c>
      <c r="E840" s="2" t="s">
        <v>127</v>
      </c>
      <c r="F840" s="6">
        <v>5</v>
      </c>
      <c r="G840" s="6">
        <v>4</v>
      </c>
      <c r="H840" s="3">
        <v>5431.5</v>
      </c>
      <c r="I840" s="3">
        <v>3432.4</v>
      </c>
      <c r="J840" s="3">
        <v>2080.3000000000002</v>
      </c>
      <c r="K840" s="6">
        <v>219</v>
      </c>
      <c r="L840" s="3">
        <v>4576232.34</v>
      </c>
      <c r="M840" s="3">
        <v>0</v>
      </c>
      <c r="N840" s="3">
        <v>0</v>
      </c>
      <c r="O840" s="3">
        <v>0</v>
      </c>
      <c r="P840" s="3">
        <f t="shared" si="291"/>
        <v>4576232.34</v>
      </c>
      <c r="Q840" s="3">
        <f t="shared" si="292"/>
        <v>1333.2456415336208</v>
      </c>
      <c r="R840" s="3">
        <v>15577.35</v>
      </c>
      <c r="S840" s="23">
        <v>42735</v>
      </c>
      <c r="T840" s="201"/>
    </row>
    <row r="841" spans="1:20" s="107" customFormat="1" ht="27.75" hidden="1" customHeight="1" x14ac:dyDescent="0.25">
      <c r="A841" s="167">
        <v>98</v>
      </c>
      <c r="B841" s="25" t="s">
        <v>487</v>
      </c>
      <c r="C841" s="115">
        <v>1975</v>
      </c>
      <c r="D841" s="5">
        <v>0</v>
      </c>
      <c r="E841" s="2" t="s">
        <v>539</v>
      </c>
      <c r="F841" s="6">
        <v>5</v>
      </c>
      <c r="G841" s="6">
        <v>4</v>
      </c>
      <c r="H841" s="3">
        <v>5449.4</v>
      </c>
      <c r="I841" s="3">
        <v>3389.3</v>
      </c>
      <c r="J841" s="3">
        <v>1993.2</v>
      </c>
      <c r="K841" s="6">
        <v>195</v>
      </c>
      <c r="L841" s="3">
        <v>1301837.4099999999</v>
      </c>
      <c r="M841" s="3">
        <v>0</v>
      </c>
      <c r="N841" s="3">
        <v>0</v>
      </c>
      <c r="O841" s="3">
        <v>0</v>
      </c>
      <c r="P841" s="3">
        <f t="shared" si="291"/>
        <v>1301837.4099999999</v>
      </c>
      <c r="Q841" s="3">
        <f t="shared" si="292"/>
        <v>384.10214793615194</v>
      </c>
      <c r="R841" s="3">
        <v>24736.34</v>
      </c>
      <c r="S841" s="23">
        <v>42735</v>
      </c>
      <c r="T841" s="201"/>
    </row>
    <row r="842" spans="1:20" s="107" customFormat="1" ht="27.75" hidden="1" customHeight="1" x14ac:dyDescent="0.25">
      <c r="A842" s="167">
        <v>99</v>
      </c>
      <c r="B842" s="25" t="s">
        <v>723</v>
      </c>
      <c r="C842" s="115">
        <v>1979</v>
      </c>
      <c r="D842" s="5">
        <v>0</v>
      </c>
      <c r="E842" s="2" t="s">
        <v>127</v>
      </c>
      <c r="F842" s="6">
        <v>9</v>
      </c>
      <c r="G842" s="6">
        <v>1</v>
      </c>
      <c r="H842" s="3">
        <v>5594.81</v>
      </c>
      <c r="I842" s="3">
        <v>5594.81</v>
      </c>
      <c r="J842" s="3">
        <v>3005.53</v>
      </c>
      <c r="K842" s="6">
        <v>385</v>
      </c>
      <c r="L842" s="3">
        <v>3566043.11</v>
      </c>
      <c r="M842" s="3">
        <v>0</v>
      </c>
      <c r="N842" s="3">
        <v>0</v>
      </c>
      <c r="O842" s="3">
        <v>0</v>
      </c>
      <c r="P842" s="3">
        <f t="shared" si="291"/>
        <v>3566043.11</v>
      </c>
      <c r="Q842" s="3">
        <f t="shared" si="292"/>
        <v>637.38413100712978</v>
      </c>
      <c r="R842" s="3">
        <v>25690.240000000002</v>
      </c>
      <c r="S842" s="23">
        <v>42735</v>
      </c>
      <c r="T842" s="201"/>
    </row>
    <row r="843" spans="1:20" s="107" customFormat="1" ht="27.75" hidden="1" customHeight="1" x14ac:dyDescent="0.25">
      <c r="A843" s="167">
        <v>100</v>
      </c>
      <c r="B843" s="25" t="s">
        <v>488</v>
      </c>
      <c r="C843" s="115">
        <v>1975</v>
      </c>
      <c r="D843" s="5">
        <v>0</v>
      </c>
      <c r="E843" s="2" t="s">
        <v>539</v>
      </c>
      <c r="F843" s="6">
        <v>5</v>
      </c>
      <c r="G843" s="6">
        <v>2</v>
      </c>
      <c r="H843" s="3">
        <v>3374.84</v>
      </c>
      <c r="I843" s="3">
        <v>1970.34</v>
      </c>
      <c r="J843" s="3">
        <v>1087.8</v>
      </c>
      <c r="K843" s="6">
        <v>142</v>
      </c>
      <c r="L843" s="3">
        <v>5631078</v>
      </c>
      <c r="M843" s="3">
        <v>0</v>
      </c>
      <c r="N843" s="3">
        <v>0</v>
      </c>
      <c r="O843" s="3">
        <v>0</v>
      </c>
      <c r="P843" s="3">
        <f t="shared" si="291"/>
        <v>5631078</v>
      </c>
      <c r="Q843" s="3">
        <f t="shared" si="292"/>
        <v>2857.9219830080087</v>
      </c>
      <c r="R843" s="3">
        <v>24736.34</v>
      </c>
      <c r="S843" s="23">
        <v>42735</v>
      </c>
      <c r="T843" s="201"/>
    </row>
    <row r="844" spans="1:20" s="107" customFormat="1" ht="27.75" hidden="1" customHeight="1" x14ac:dyDescent="0.25">
      <c r="A844" s="167">
        <v>101</v>
      </c>
      <c r="B844" s="25" t="s">
        <v>489</v>
      </c>
      <c r="C844" s="115">
        <v>1975</v>
      </c>
      <c r="D844" s="5">
        <v>0</v>
      </c>
      <c r="E844" s="2" t="s">
        <v>539</v>
      </c>
      <c r="F844" s="6">
        <v>5</v>
      </c>
      <c r="G844" s="6">
        <v>8</v>
      </c>
      <c r="H844" s="3">
        <v>10973.48</v>
      </c>
      <c r="I844" s="3">
        <v>6921.08</v>
      </c>
      <c r="J844" s="3">
        <v>3750</v>
      </c>
      <c r="K844" s="6">
        <v>359</v>
      </c>
      <c r="L844" s="3">
        <v>20436911.43</v>
      </c>
      <c r="M844" s="3">
        <v>0</v>
      </c>
      <c r="N844" s="3">
        <v>0</v>
      </c>
      <c r="O844" s="3">
        <v>0</v>
      </c>
      <c r="P844" s="3">
        <f t="shared" si="291"/>
        <v>20436911.43</v>
      </c>
      <c r="Q844" s="3">
        <f t="shared" si="292"/>
        <v>2952.8500508591146</v>
      </c>
      <c r="R844" s="3">
        <v>24736.34</v>
      </c>
      <c r="S844" s="23">
        <v>42735</v>
      </c>
      <c r="T844" s="201"/>
    </row>
    <row r="845" spans="1:20" s="107" customFormat="1" ht="27.75" hidden="1" customHeight="1" x14ac:dyDescent="0.25">
      <c r="A845" s="167">
        <v>102</v>
      </c>
      <c r="B845" s="25" t="s">
        <v>490</v>
      </c>
      <c r="C845" s="115">
        <v>1975</v>
      </c>
      <c r="D845" s="5">
        <v>0</v>
      </c>
      <c r="E845" s="2" t="s">
        <v>127</v>
      </c>
      <c r="F845" s="6">
        <v>9</v>
      </c>
      <c r="G845" s="6">
        <v>1</v>
      </c>
      <c r="H845" s="3">
        <v>3752.3</v>
      </c>
      <c r="I845" s="3">
        <v>2307.6</v>
      </c>
      <c r="J845" s="3">
        <v>1409.6</v>
      </c>
      <c r="K845" s="6">
        <v>128</v>
      </c>
      <c r="L845" s="3">
        <v>9632296.3399999999</v>
      </c>
      <c r="M845" s="3">
        <v>0</v>
      </c>
      <c r="N845" s="3">
        <v>0</v>
      </c>
      <c r="O845" s="3">
        <v>0</v>
      </c>
      <c r="P845" s="3">
        <f t="shared" si="291"/>
        <v>9632296.3399999999</v>
      </c>
      <c r="Q845" s="3">
        <f t="shared" si="292"/>
        <v>4174.162047148553</v>
      </c>
      <c r="R845" s="3">
        <v>24736.34</v>
      </c>
      <c r="S845" s="23">
        <v>42735</v>
      </c>
      <c r="T845" s="201"/>
    </row>
    <row r="846" spans="1:20" s="107" customFormat="1" ht="27.75" hidden="1" customHeight="1" x14ac:dyDescent="0.25">
      <c r="A846" s="167">
        <v>103</v>
      </c>
      <c r="B846" s="25" t="s">
        <v>491</v>
      </c>
      <c r="C846" s="115">
        <v>1976</v>
      </c>
      <c r="D846" s="5">
        <v>0</v>
      </c>
      <c r="E846" s="2" t="s">
        <v>127</v>
      </c>
      <c r="F846" s="6">
        <v>10</v>
      </c>
      <c r="G846" s="6">
        <v>1</v>
      </c>
      <c r="H846" s="3">
        <v>4790.8</v>
      </c>
      <c r="I846" s="3">
        <v>3357.3</v>
      </c>
      <c r="J846" s="3">
        <v>2458.1999999999998</v>
      </c>
      <c r="K846" s="6">
        <v>96</v>
      </c>
      <c r="L846" s="3">
        <v>1726150.02</v>
      </c>
      <c r="M846" s="3">
        <v>0</v>
      </c>
      <c r="N846" s="3">
        <v>0</v>
      </c>
      <c r="O846" s="3">
        <v>0</v>
      </c>
      <c r="P846" s="3">
        <f t="shared" si="291"/>
        <v>1726150.02</v>
      </c>
      <c r="Q846" s="3">
        <f t="shared" si="292"/>
        <v>514.14827986775083</v>
      </c>
      <c r="R846" s="3">
        <v>24736.34</v>
      </c>
      <c r="S846" s="23">
        <v>42735</v>
      </c>
      <c r="T846" s="201"/>
    </row>
    <row r="847" spans="1:20" s="107" customFormat="1" ht="27.75" hidden="1" customHeight="1" x14ac:dyDescent="0.25">
      <c r="A847" s="167">
        <v>104</v>
      </c>
      <c r="B847" s="25" t="s">
        <v>492</v>
      </c>
      <c r="C847" s="115">
        <v>1975</v>
      </c>
      <c r="D847" s="5">
        <v>0</v>
      </c>
      <c r="E847" s="3" t="s">
        <v>74</v>
      </c>
      <c r="F847" s="6">
        <v>5</v>
      </c>
      <c r="G847" s="6">
        <v>6</v>
      </c>
      <c r="H847" s="3">
        <v>8168.6</v>
      </c>
      <c r="I847" s="3">
        <v>4216.5</v>
      </c>
      <c r="J847" s="3">
        <v>2355.3000000000002</v>
      </c>
      <c r="K847" s="6">
        <v>225</v>
      </c>
      <c r="L847" s="3">
        <v>14727068.539999999</v>
      </c>
      <c r="M847" s="3">
        <v>0</v>
      </c>
      <c r="N847" s="3">
        <v>0</v>
      </c>
      <c r="O847" s="3">
        <v>0</v>
      </c>
      <c r="P847" s="3">
        <f t="shared" si="291"/>
        <v>14727068.539999999</v>
      </c>
      <c r="Q847" s="3">
        <f t="shared" si="292"/>
        <v>3492.7234768172652</v>
      </c>
      <c r="R847" s="3">
        <v>24736.34</v>
      </c>
      <c r="S847" s="23">
        <v>42735</v>
      </c>
      <c r="T847" s="201"/>
    </row>
    <row r="848" spans="1:20" s="107" customFormat="1" ht="27.75" hidden="1" customHeight="1" x14ac:dyDescent="0.25">
      <c r="A848" s="167">
        <v>105</v>
      </c>
      <c r="B848" s="25" t="s">
        <v>493</v>
      </c>
      <c r="C848" s="115">
        <v>1975</v>
      </c>
      <c r="D848" s="5">
        <v>0</v>
      </c>
      <c r="E848" s="2" t="s">
        <v>539</v>
      </c>
      <c r="F848" s="6">
        <v>5</v>
      </c>
      <c r="G848" s="6">
        <v>4</v>
      </c>
      <c r="H848" s="3">
        <v>6154.35</v>
      </c>
      <c r="I848" s="3">
        <v>3350.55</v>
      </c>
      <c r="J848" s="3">
        <v>2001.28</v>
      </c>
      <c r="K848" s="6">
        <v>183</v>
      </c>
      <c r="L848" s="3">
        <v>4163103.42</v>
      </c>
      <c r="M848" s="3">
        <v>0</v>
      </c>
      <c r="N848" s="3">
        <v>0</v>
      </c>
      <c r="O848" s="3">
        <v>0</v>
      </c>
      <c r="P848" s="3">
        <f t="shared" si="291"/>
        <v>4163103.42</v>
      </c>
      <c r="Q848" s="3">
        <f t="shared" si="292"/>
        <v>1242.5134440614227</v>
      </c>
      <c r="R848" s="3">
        <v>24736.34</v>
      </c>
      <c r="S848" s="23">
        <v>42735</v>
      </c>
      <c r="T848" s="201"/>
    </row>
    <row r="849" spans="1:255" s="107" customFormat="1" ht="27.75" hidden="1" customHeight="1" x14ac:dyDescent="0.25">
      <c r="A849" s="167">
        <v>106</v>
      </c>
      <c r="B849" s="25" t="s">
        <v>494</v>
      </c>
      <c r="C849" s="115">
        <v>1975</v>
      </c>
      <c r="D849" s="5">
        <v>0</v>
      </c>
      <c r="E849" s="2" t="s">
        <v>416</v>
      </c>
      <c r="F849" s="6">
        <v>5</v>
      </c>
      <c r="G849" s="6">
        <v>4</v>
      </c>
      <c r="H849" s="3">
        <v>5491.3</v>
      </c>
      <c r="I849" s="3">
        <v>3410</v>
      </c>
      <c r="J849" s="3">
        <v>1671.2</v>
      </c>
      <c r="K849" s="6">
        <v>137</v>
      </c>
      <c r="L849" s="3">
        <v>13414752.75</v>
      </c>
      <c r="M849" s="3">
        <v>0</v>
      </c>
      <c r="N849" s="3">
        <v>0</v>
      </c>
      <c r="O849" s="3">
        <v>0</v>
      </c>
      <c r="P849" s="3">
        <f t="shared" si="291"/>
        <v>13414752.75</v>
      </c>
      <c r="Q849" s="3">
        <f t="shared" si="292"/>
        <v>3933.9450879765395</v>
      </c>
      <c r="R849" s="3">
        <v>15577.35</v>
      </c>
      <c r="S849" s="23">
        <v>42735</v>
      </c>
      <c r="T849" s="201"/>
    </row>
    <row r="850" spans="1:255" s="107" customFormat="1" ht="27.75" hidden="1" customHeight="1" x14ac:dyDescent="0.25">
      <c r="A850" s="167">
        <v>107</v>
      </c>
      <c r="B850" s="25" t="s">
        <v>860</v>
      </c>
      <c r="C850" s="115">
        <v>1974</v>
      </c>
      <c r="D850" s="5">
        <v>0</v>
      </c>
      <c r="E850" s="2" t="s">
        <v>416</v>
      </c>
      <c r="F850" s="6">
        <v>5</v>
      </c>
      <c r="G850" s="6">
        <v>4</v>
      </c>
      <c r="H850" s="3">
        <v>5393.9</v>
      </c>
      <c r="I850" s="3">
        <v>3388.1</v>
      </c>
      <c r="J850" s="3">
        <v>1824.1</v>
      </c>
      <c r="K850" s="6">
        <v>164</v>
      </c>
      <c r="L850" s="3">
        <v>1456246.26</v>
      </c>
      <c r="M850" s="3">
        <v>0</v>
      </c>
      <c r="N850" s="3">
        <v>0</v>
      </c>
      <c r="O850" s="3">
        <v>0</v>
      </c>
      <c r="P850" s="3">
        <f t="shared" si="291"/>
        <v>1456246.26</v>
      </c>
      <c r="Q850" s="3">
        <f t="shared" si="292"/>
        <v>429.81206575957026</v>
      </c>
      <c r="R850" s="3">
        <v>15577.35</v>
      </c>
      <c r="S850" s="23">
        <v>42735</v>
      </c>
      <c r="T850" s="201"/>
    </row>
    <row r="851" spans="1:255" s="107" customFormat="1" ht="27.75" hidden="1" customHeight="1" x14ac:dyDescent="0.25">
      <c r="A851" s="167">
        <v>108</v>
      </c>
      <c r="B851" s="25" t="s">
        <v>310</v>
      </c>
      <c r="C851" s="115">
        <v>1974</v>
      </c>
      <c r="D851" s="5">
        <v>0</v>
      </c>
      <c r="E851" s="2" t="s">
        <v>416</v>
      </c>
      <c r="F851" s="6">
        <v>5</v>
      </c>
      <c r="G851" s="6">
        <v>4</v>
      </c>
      <c r="H851" s="3">
        <v>5480.7</v>
      </c>
      <c r="I851" s="3">
        <v>3453.6</v>
      </c>
      <c r="J851" s="3">
        <v>1974.3</v>
      </c>
      <c r="K851" s="6">
        <v>201</v>
      </c>
      <c r="L851" s="3">
        <v>5962153.4299999997</v>
      </c>
      <c r="M851" s="3">
        <v>0</v>
      </c>
      <c r="N851" s="3">
        <v>0</v>
      </c>
      <c r="O851" s="3">
        <v>0</v>
      </c>
      <c r="P851" s="3">
        <f t="shared" si="291"/>
        <v>5962153.4299999997</v>
      </c>
      <c r="Q851" s="3">
        <f t="shared" si="292"/>
        <v>1726.3589964095436</v>
      </c>
      <c r="R851" s="3">
        <v>15577.35</v>
      </c>
      <c r="S851" s="23">
        <v>42735</v>
      </c>
      <c r="T851" s="201"/>
      <c r="FY851" s="75">
        <v>1</v>
      </c>
      <c r="FZ851" s="10" t="s">
        <v>495</v>
      </c>
      <c r="GA851" s="75">
        <v>1</v>
      </c>
      <c r="GB851" s="10" t="s">
        <v>495</v>
      </c>
      <c r="GC851" s="75">
        <v>1</v>
      </c>
      <c r="GD851" s="10" t="s">
        <v>495</v>
      </c>
      <c r="GE851" s="75">
        <v>1</v>
      </c>
      <c r="GF851" s="10" t="s">
        <v>495</v>
      </c>
      <c r="GG851" s="75">
        <v>1</v>
      </c>
      <c r="GH851" s="10" t="s">
        <v>495</v>
      </c>
      <c r="GI851" s="75">
        <v>1</v>
      </c>
      <c r="GJ851" s="10" t="s">
        <v>495</v>
      </c>
      <c r="GK851" s="75">
        <v>1</v>
      </c>
      <c r="GL851" s="10" t="s">
        <v>495</v>
      </c>
      <c r="GM851" s="75">
        <v>1</v>
      </c>
      <c r="GN851" s="10" t="s">
        <v>495</v>
      </c>
      <c r="GO851" s="75">
        <v>1</v>
      </c>
      <c r="GP851" s="10" t="s">
        <v>495</v>
      </c>
      <c r="GQ851" s="75">
        <v>1</v>
      </c>
      <c r="GR851" s="10" t="s">
        <v>495</v>
      </c>
      <c r="GS851" s="75">
        <v>1</v>
      </c>
      <c r="GT851" s="10" t="s">
        <v>495</v>
      </c>
      <c r="GU851" s="75">
        <v>1</v>
      </c>
      <c r="GV851" s="10" t="s">
        <v>495</v>
      </c>
      <c r="GW851" s="75">
        <v>1</v>
      </c>
      <c r="GX851" s="10" t="s">
        <v>495</v>
      </c>
      <c r="GY851" s="75">
        <v>1</v>
      </c>
      <c r="GZ851" s="10" t="s">
        <v>495</v>
      </c>
      <c r="HA851" s="75">
        <v>1</v>
      </c>
      <c r="HB851" s="10" t="s">
        <v>495</v>
      </c>
      <c r="HC851" s="75">
        <v>1</v>
      </c>
      <c r="HD851" s="10" t="s">
        <v>495</v>
      </c>
      <c r="HE851" s="75">
        <v>1</v>
      </c>
      <c r="HF851" s="10" t="s">
        <v>495</v>
      </c>
      <c r="HG851" s="75">
        <v>1</v>
      </c>
      <c r="HH851" s="10" t="s">
        <v>495</v>
      </c>
      <c r="HI851" s="75">
        <v>1</v>
      </c>
      <c r="HJ851" s="10" t="s">
        <v>495</v>
      </c>
      <c r="HK851" s="75">
        <v>1</v>
      </c>
      <c r="HL851" s="10" t="s">
        <v>495</v>
      </c>
      <c r="HM851" s="75">
        <v>1</v>
      </c>
      <c r="HN851" s="10" t="s">
        <v>495</v>
      </c>
      <c r="HO851" s="75">
        <v>1</v>
      </c>
      <c r="HP851" s="10" t="s">
        <v>495</v>
      </c>
      <c r="HQ851" s="75">
        <v>1</v>
      </c>
      <c r="HR851" s="10" t="s">
        <v>495</v>
      </c>
      <c r="HS851" s="75">
        <v>1</v>
      </c>
      <c r="HT851" s="10" t="s">
        <v>495</v>
      </c>
      <c r="HU851" s="75">
        <v>1</v>
      </c>
      <c r="HV851" s="10" t="s">
        <v>495</v>
      </c>
      <c r="HW851" s="75">
        <v>1</v>
      </c>
      <c r="HX851" s="10" t="s">
        <v>495</v>
      </c>
      <c r="HY851" s="75">
        <v>1</v>
      </c>
      <c r="HZ851" s="10" t="s">
        <v>495</v>
      </c>
      <c r="IA851" s="75">
        <v>1</v>
      </c>
      <c r="IB851" s="10" t="s">
        <v>495</v>
      </c>
      <c r="IC851" s="75">
        <v>1</v>
      </c>
      <c r="ID851" s="10" t="s">
        <v>495</v>
      </c>
      <c r="IE851" s="75">
        <v>1</v>
      </c>
      <c r="IF851" s="10" t="s">
        <v>495</v>
      </c>
      <c r="IG851" s="75">
        <v>1</v>
      </c>
      <c r="IH851" s="10" t="s">
        <v>495</v>
      </c>
      <c r="II851" s="75">
        <v>1</v>
      </c>
      <c r="IJ851" s="10" t="s">
        <v>495</v>
      </c>
      <c r="IK851" s="75">
        <v>1</v>
      </c>
      <c r="IL851" s="10" t="s">
        <v>495</v>
      </c>
      <c r="IM851" s="75">
        <v>1</v>
      </c>
      <c r="IN851" s="10" t="s">
        <v>495</v>
      </c>
      <c r="IO851" s="75">
        <v>1</v>
      </c>
      <c r="IP851" s="10" t="s">
        <v>495</v>
      </c>
      <c r="IQ851" s="75">
        <v>1</v>
      </c>
      <c r="IR851" s="10" t="s">
        <v>495</v>
      </c>
      <c r="IS851" s="75">
        <v>1</v>
      </c>
      <c r="IT851" s="10" t="s">
        <v>495</v>
      </c>
      <c r="IU851" s="75">
        <v>1</v>
      </c>
    </row>
    <row r="852" spans="1:255" s="107" customFormat="1" ht="27.75" hidden="1" customHeight="1" x14ac:dyDescent="0.25">
      <c r="A852" s="108"/>
      <c r="B852" s="241" t="s">
        <v>496</v>
      </c>
      <c r="C852" s="242"/>
      <c r="D852" s="243"/>
      <c r="E852" s="109"/>
      <c r="F852" s="108"/>
      <c r="G852" s="108"/>
      <c r="H852" s="4">
        <f t="shared" ref="H852:O852" si="293">ROUND(SUM(H821:H851),2)</f>
        <v>198457.1</v>
      </c>
      <c r="I852" s="4">
        <f t="shared" si="293"/>
        <v>128455.4</v>
      </c>
      <c r="J852" s="4">
        <f t="shared" si="293"/>
        <v>69642.05</v>
      </c>
      <c r="K852" s="28">
        <f t="shared" si="293"/>
        <v>7451</v>
      </c>
      <c r="L852" s="4">
        <f>ROUND(SUM(L821:L851),2)</f>
        <v>201464380.63999999</v>
      </c>
      <c r="M852" s="4">
        <f t="shared" si="293"/>
        <v>0</v>
      </c>
      <c r="N852" s="4">
        <f t="shared" si="293"/>
        <v>3588639.06</v>
      </c>
      <c r="O852" s="4">
        <f t="shared" si="293"/>
        <v>1614887.58</v>
      </c>
      <c r="P852" s="4">
        <f t="shared" ref="P852" si="294">ROUND(SUM(L852-N852-O852),2)</f>
        <v>196260854</v>
      </c>
      <c r="Q852" s="4">
        <f t="shared" ref="Q852" si="295">L852/I852</f>
        <v>1568.3605410126784</v>
      </c>
      <c r="R852" s="3"/>
      <c r="S852" s="3"/>
      <c r="T852" s="169"/>
      <c r="FY852" s="75">
        <v>2</v>
      </c>
      <c r="FZ852" s="10" t="s">
        <v>473</v>
      </c>
      <c r="GA852" s="75">
        <v>2</v>
      </c>
      <c r="GB852" s="10" t="s">
        <v>473</v>
      </c>
      <c r="GC852" s="75">
        <v>2</v>
      </c>
      <c r="GD852" s="10" t="s">
        <v>473</v>
      </c>
      <c r="GE852" s="75">
        <v>2</v>
      </c>
      <c r="GF852" s="10" t="s">
        <v>473</v>
      </c>
      <c r="GG852" s="75">
        <v>2</v>
      </c>
      <c r="GH852" s="10" t="s">
        <v>473</v>
      </c>
      <c r="GI852" s="75">
        <v>2</v>
      </c>
      <c r="GJ852" s="10" t="s">
        <v>473</v>
      </c>
      <c r="GK852" s="75">
        <v>2</v>
      </c>
      <c r="GL852" s="10" t="s">
        <v>473</v>
      </c>
      <c r="GM852" s="75">
        <v>2</v>
      </c>
      <c r="GN852" s="10" t="s">
        <v>473</v>
      </c>
      <c r="GO852" s="75">
        <v>2</v>
      </c>
      <c r="GP852" s="10" t="s">
        <v>473</v>
      </c>
      <c r="GQ852" s="75">
        <v>2</v>
      </c>
      <c r="GR852" s="10" t="s">
        <v>473</v>
      </c>
      <c r="GS852" s="75">
        <v>2</v>
      </c>
      <c r="GT852" s="10" t="s">
        <v>473</v>
      </c>
      <c r="GU852" s="75">
        <v>2</v>
      </c>
      <c r="GV852" s="10" t="s">
        <v>473</v>
      </c>
      <c r="GW852" s="75">
        <v>2</v>
      </c>
      <c r="GX852" s="10" t="s">
        <v>473</v>
      </c>
      <c r="GY852" s="75">
        <v>2</v>
      </c>
      <c r="GZ852" s="10" t="s">
        <v>473</v>
      </c>
      <c r="HA852" s="75">
        <v>2</v>
      </c>
      <c r="HB852" s="10" t="s">
        <v>473</v>
      </c>
      <c r="HC852" s="75">
        <v>2</v>
      </c>
      <c r="HD852" s="10" t="s">
        <v>473</v>
      </c>
      <c r="HE852" s="75">
        <v>2</v>
      </c>
      <c r="HF852" s="10" t="s">
        <v>473</v>
      </c>
      <c r="HG852" s="75">
        <v>2</v>
      </c>
      <c r="HH852" s="10" t="s">
        <v>473</v>
      </c>
      <c r="HI852" s="75">
        <v>2</v>
      </c>
      <c r="HJ852" s="10" t="s">
        <v>473</v>
      </c>
      <c r="HK852" s="75">
        <v>2</v>
      </c>
      <c r="HL852" s="10" t="s">
        <v>473</v>
      </c>
      <c r="HM852" s="75">
        <v>2</v>
      </c>
      <c r="HN852" s="10" t="s">
        <v>473</v>
      </c>
      <c r="HO852" s="75">
        <v>2</v>
      </c>
      <c r="HP852" s="10" t="s">
        <v>473</v>
      </c>
      <c r="HQ852" s="75">
        <v>2</v>
      </c>
      <c r="HR852" s="10" t="s">
        <v>473</v>
      </c>
      <c r="HS852" s="75">
        <v>2</v>
      </c>
      <c r="HT852" s="10" t="s">
        <v>473</v>
      </c>
      <c r="HU852" s="75">
        <v>2</v>
      </c>
      <c r="HV852" s="10" t="s">
        <v>473</v>
      </c>
      <c r="HW852" s="75">
        <v>2</v>
      </c>
      <c r="HX852" s="10" t="s">
        <v>473</v>
      </c>
      <c r="HY852" s="75">
        <v>2</v>
      </c>
      <c r="HZ852" s="10" t="s">
        <v>473</v>
      </c>
      <c r="IA852" s="75">
        <v>2</v>
      </c>
      <c r="IB852" s="10" t="s">
        <v>473</v>
      </c>
      <c r="IC852" s="75">
        <v>2</v>
      </c>
      <c r="ID852" s="10" t="s">
        <v>473</v>
      </c>
      <c r="IE852" s="75">
        <v>2</v>
      </c>
      <c r="IF852" s="10" t="s">
        <v>473</v>
      </c>
      <c r="IG852" s="75">
        <v>2</v>
      </c>
      <c r="IH852" s="10" t="s">
        <v>473</v>
      </c>
      <c r="II852" s="75">
        <v>2</v>
      </c>
      <c r="IJ852" s="10" t="s">
        <v>473</v>
      </c>
      <c r="IK852" s="75">
        <v>2</v>
      </c>
      <c r="IL852" s="10" t="s">
        <v>473</v>
      </c>
      <c r="IM852" s="75">
        <v>2</v>
      </c>
      <c r="IN852" s="10" t="s">
        <v>473</v>
      </c>
      <c r="IO852" s="75">
        <v>2</v>
      </c>
      <c r="IP852" s="10" t="s">
        <v>473</v>
      </c>
      <c r="IQ852" s="75">
        <v>2</v>
      </c>
      <c r="IR852" s="10" t="s">
        <v>473</v>
      </c>
      <c r="IS852" s="75">
        <v>2</v>
      </c>
      <c r="IT852" s="10" t="s">
        <v>473</v>
      </c>
      <c r="IU852" s="75">
        <v>2</v>
      </c>
    </row>
    <row r="853" spans="1:255" s="98" customFormat="1" ht="27.75" hidden="1" customHeight="1" x14ac:dyDescent="0.25">
      <c r="A853" s="2"/>
      <c r="B853" s="205" t="s">
        <v>322</v>
      </c>
      <c r="C853" s="211"/>
      <c r="D853" s="206"/>
      <c r="E853" s="2"/>
      <c r="F853" s="2"/>
      <c r="G853" s="2"/>
      <c r="H853" s="2"/>
      <c r="I853" s="2"/>
      <c r="J853" s="2"/>
      <c r="K853" s="2"/>
      <c r="L853" s="3"/>
      <c r="M853" s="3"/>
      <c r="N853" s="3"/>
      <c r="O853" s="3"/>
      <c r="P853" s="3"/>
      <c r="Q853" s="3"/>
      <c r="R853" s="3"/>
      <c r="S853" s="2"/>
      <c r="T853" s="169"/>
    </row>
    <row r="854" spans="1:255" s="169" customFormat="1" ht="27.75" hidden="1" customHeight="1" x14ac:dyDescent="0.25">
      <c r="A854" s="11">
        <v>109</v>
      </c>
      <c r="B854" s="9" t="s">
        <v>316</v>
      </c>
      <c r="C854" s="142">
        <v>1987</v>
      </c>
      <c r="D854" s="2">
        <v>0</v>
      </c>
      <c r="E854" s="2" t="s">
        <v>416</v>
      </c>
      <c r="F854" s="11">
        <v>5</v>
      </c>
      <c r="G854" s="11">
        <v>1</v>
      </c>
      <c r="H854" s="168">
        <v>2802.7</v>
      </c>
      <c r="I854" s="168">
        <v>2408.1999999999998</v>
      </c>
      <c r="J854" s="168">
        <v>2148.4</v>
      </c>
      <c r="K854" s="11">
        <v>105</v>
      </c>
      <c r="L854" s="10">
        <v>4041720.88</v>
      </c>
      <c r="M854" s="3">
        <v>0</v>
      </c>
      <c r="N854" s="3">
        <v>0</v>
      </c>
      <c r="O854" s="3">
        <v>0</v>
      </c>
      <c r="P854" s="3">
        <f>ROUND(SUM(L854-N854-O854),2)</f>
        <v>4041720.88</v>
      </c>
      <c r="Q854" s="10">
        <f>L854/I854</f>
        <v>1678.3161199235944</v>
      </c>
      <c r="R854" s="3">
        <v>15577.35</v>
      </c>
      <c r="S854" s="23">
        <v>42735</v>
      </c>
      <c r="T854" s="201"/>
    </row>
    <row r="855" spans="1:255" s="169" customFormat="1" ht="27.75" hidden="1" customHeight="1" x14ac:dyDescent="0.25">
      <c r="A855" s="11">
        <v>110</v>
      </c>
      <c r="B855" s="9" t="s">
        <v>471</v>
      </c>
      <c r="C855" s="142">
        <v>1987</v>
      </c>
      <c r="D855" s="2">
        <v>0</v>
      </c>
      <c r="E855" s="2" t="s">
        <v>416</v>
      </c>
      <c r="F855" s="11">
        <v>5</v>
      </c>
      <c r="G855" s="11">
        <v>1</v>
      </c>
      <c r="H855" s="168">
        <v>2600.4</v>
      </c>
      <c r="I855" s="168">
        <v>1992.1</v>
      </c>
      <c r="J855" s="168">
        <v>1836.9</v>
      </c>
      <c r="K855" s="11">
        <v>75</v>
      </c>
      <c r="L855" s="10">
        <v>4016460.29</v>
      </c>
      <c r="M855" s="3">
        <v>0</v>
      </c>
      <c r="N855" s="3">
        <v>0</v>
      </c>
      <c r="O855" s="3">
        <v>0</v>
      </c>
      <c r="P855" s="3">
        <f>ROUND(SUM(L855-N855-O855),2)</f>
        <v>4016460.29</v>
      </c>
      <c r="Q855" s="10">
        <f>L855/I855</f>
        <v>2016.1941117413785</v>
      </c>
      <c r="R855" s="3">
        <v>15577.35</v>
      </c>
      <c r="S855" s="23">
        <v>42735</v>
      </c>
      <c r="T855" s="201"/>
    </row>
    <row r="856" spans="1:255" s="81" customFormat="1" ht="27.75" hidden="1" customHeight="1" x14ac:dyDescent="0.25">
      <c r="A856" s="79"/>
      <c r="B856" s="238" t="s">
        <v>472</v>
      </c>
      <c r="C856" s="239"/>
      <c r="D856" s="240"/>
      <c r="E856" s="80"/>
      <c r="F856" s="80"/>
      <c r="G856" s="80"/>
      <c r="H856" s="21">
        <f t="shared" ref="H856:P856" si="296">SUM(H854:H855)</f>
        <v>5403.1</v>
      </c>
      <c r="I856" s="21">
        <f t="shared" si="296"/>
        <v>4400.2999999999993</v>
      </c>
      <c r="J856" s="21">
        <f>SUM(J854:J855)</f>
        <v>3985.3</v>
      </c>
      <c r="K856" s="74">
        <f t="shared" si="296"/>
        <v>180</v>
      </c>
      <c r="L856" s="22">
        <f t="shared" si="296"/>
        <v>8058181.1699999999</v>
      </c>
      <c r="M856" s="22">
        <f t="shared" si="296"/>
        <v>0</v>
      </c>
      <c r="N856" s="22">
        <f t="shared" si="296"/>
        <v>0</v>
      </c>
      <c r="O856" s="22">
        <f t="shared" si="296"/>
        <v>0</v>
      </c>
      <c r="P856" s="22">
        <f t="shared" si="296"/>
        <v>8058181.1699999999</v>
      </c>
      <c r="Q856" s="22">
        <f>L856/I856</f>
        <v>1831.2799513669524</v>
      </c>
      <c r="R856" s="22"/>
      <c r="S856" s="80"/>
      <c r="T856" s="169"/>
    </row>
    <row r="857" spans="1:255" s="98" customFormat="1" ht="27.75" hidden="1" customHeight="1" x14ac:dyDescent="0.25">
      <c r="A857" s="2"/>
      <c r="B857" s="205" t="s">
        <v>99</v>
      </c>
      <c r="C857" s="211"/>
      <c r="D857" s="206"/>
      <c r="E857" s="2"/>
      <c r="F857" s="2"/>
      <c r="G857" s="2"/>
      <c r="H857" s="2"/>
      <c r="I857" s="2"/>
      <c r="J857" s="2"/>
      <c r="K857" s="2"/>
      <c r="L857" s="3"/>
      <c r="M857" s="3"/>
      <c r="N857" s="3"/>
      <c r="O857" s="3"/>
      <c r="P857" s="3"/>
      <c r="Q857" s="3"/>
      <c r="R857" s="3"/>
      <c r="S857" s="2"/>
      <c r="T857" s="169"/>
    </row>
    <row r="858" spans="1:255" s="98" customFormat="1" ht="27.75" hidden="1" customHeight="1" x14ac:dyDescent="0.25">
      <c r="A858" s="2">
        <v>111</v>
      </c>
      <c r="B858" s="36" t="s">
        <v>335</v>
      </c>
      <c r="C858" s="115">
        <v>1981</v>
      </c>
      <c r="D858" s="2">
        <v>0</v>
      </c>
      <c r="E858" s="2" t="s">
        <v>539</v>
      </c>
      <c r="F858" s="2">
        <v>5</v>
      </c>
      <c r="G858" s="2">
        <v>15</v>
      </c>
      <c r="H858" s="3">
        <v>10712.5</v>
      </c>
      <c r="I858" s="3">
        <v>10405.1</v>
      </c>
      <c r="J858" s="3">
        <v>8096.51</v>
      </c>
      <c r="K858" s="2">
        <v>464</v>
      </c>
      <c r="L858" s="3">
        <v>34571940.579999998</v>
      </c>
      <c r="M858" s="3">
        <v>0</v>
      </c>
      <c r="N858" s="3">
        <v>3457194.06</v>
      </c>
      <c r="O858" s="3">
        <v>1555737.33</v>
      </c>
      <c r="P858" s="3">
        <f>ROUND(SUM(L858-N858-O858),2)</f>
        <v>29559009.190000001</v>
      </c>
      <c r="Q858" s="3">
        <f>L858/I858</f>
        <v>3322.5957059518887</v>
      </c>
      <c r="R858" s="3">
        <v>24736.34</v>
      </c>
      <c r="S858" s="23">
        <v>42735</v>
      </c>
      <c r="T858" s="201"/>
    </row>
    <row r="859" spans="1:255" s="98" customFormat="1" ht="27.75" hidden="1" customHeight="1" x14ac:dyDescent="0.25">
      <c r="A859" s="2">
        <v>112</v>
      </c>
      <c r="B859" s="36" t="s">
        <v>778</v>
      </c>
      <c r="C859" s="115">
        <v>1982</v>
      </c>
      <c r="D859" s="2">
        <v>0</v>
      </c>
      <c r="E859" s="2" t="s">
        <v>416</v>
      </c>
      <c r="F859" s="2">
        <v>5</v>
      </c>
      <c r="G859" s="2">
        <v>6</v>
      </c>
      <c r="H859" s="3">
        <v>4481.3100000000004</v>
      </c>
      <c r="I859" s="3">
        <v>3905.1</v>
      </c>
      <c r="J859" s="3">
        <v>3419.8</v>
      </c>
      <c r="K859" s="2">
        <v>174</v>
      </c>
      <c r="L859" s="3">
        <v>17207572.640000001</v>
      </c>
      <c r="M859" s="3">
        <v>0</v>
      </c>
      <c r="N859" s="10">
        <v>1720757.27</v>
      </c>
      <c r="O859" s="10">
        <v>774340.77</v>
      </c>
      <c r="P859" s="3">
        <f>ROUND(SUM(L859-N859-O859),2)</f>
        <v>14712474.6</v>
      </c>
      <c r="Q859" s="3">
        <f>L859/I859</f>
        <v>4406.4358505544033</v>
      </c>
      <c r="R859" s="3">
        <v>15577.35</v>
      </c>
      <c r="S859" s="23">
        <v>42735</v>
      </c>
      <c r="T859" s="201"/>
    </row>
    <row r="860" spans="1:255" s="98" customFormat="1" ht="27.75" hidden="1" customHeight="1" x14ac:dyDescent="0.25">
      <c r="A860" s="2">
        <v>113</v>
      </c>
      <c r="B860" s="36" t="s">
        <v>842</v>
      </c>
      <c r="C860" s="115">
        <v>1985</v>
      </c>
      <c r="D860" s="2">
        <v>0</v>
      </c>
      <c r="E860" s="2" t="s">
        <v>416</v>
      </c>
      <c r="F860" s="2">
        <v>5</v>
      </c>
      <c r="G860" s="2">
        <v>1</v>
      </c>
      <c r="H860" s="3">
        <v>1944.33</v>
      </c>
      <c r="I860" s="3">
        <v>1614.3</v>
      </c>
      <c r="J860" s="3">
        <v>1524.5</v>
      </c>
      <c r="K860" s="2">
        <v>98</v>
      </c>
      <c r="L860" s="3">
        <v>5658419.1699999999</v>
      </c>
      <c r="M860" s="3">
        <v>0</v>
      </c>
      <c r="N860" s="3">
        <v>0</v>
      </c>
      <c r="O860" s="3">
        <v>0</v>
      </c>
      <c r="P860" s="3">
        <f>ROUND(SUM(L860-N860-O860),2)</f>
        <v>5658419.1699999999</v>
      </c>
      <c r="Q860" s="3">
        <f>L860/I860</f>
        <v>3505.1843957133124</v>
      </c>
      <c r="R860" s="3">
        <v>15577.35</v>
      </c>
      <c r="S860" s="23">
        <v>42735</v>
      </c>
      <c r="T860" s="201"/>
    </row>
    <row r="861" spans="1:255" s="98" customFormat="1" ht="27.75" hidden="1" customHeight="1" x14ac:dyDescent="0.25">
      <c r="A861" s="2">
        <v>114</v>
      </c>
      <c r="B861" s="36" t="s">
        <v>843</v>
      </c>
      <c r="C861" s="115">
        <v>1986</v>
      </c>
      <c r="D861" s="2">
        <v>0</v>
      </c>
      <c r="E861" s="2" t="s">
        <v>416</v>
      </c>
      <c r="F861" s="2">
        <v>5</v>
      </c>
      <c r="G861" s="2">
        <v>1</v>
      </c>
      <c r="H861" s="3">
        <v>1891.3</v>
      </c>
      <c r="I861" s="3">
        <v>1558.7</v>
      </c>
      <c r="J861" s="3">
        <v>1426</v>
      </c>
      <c r="K861" s="2">
        <v>106</v>
      </c>
      <c r="L861" s="3">
        <v>7768806.8600000003</v>
      </c>
      <c r="M861" s="3">
        <v>0</v>
      </c>
      <c r="N861" s="3">
        <v>0</v>
      </c>
      <c r="O861" s="3">
        <v>0</v>
      </c>
      <c r="P861" s="3">
        <f>ROUND(SUM(L861-N861-O861),2)</f>
        <v>7768806.8600000003</v>
      </c>
      <c r="Q861" s="3">
        <f>L861/I861</f>
        <v>4984.1578623211653</v>
      </c>
      <c r="R861" s="3">
        <v>15577.35</v>
      </c>
      <c r="S861" s="23">
        <v>42735</v>
      </c>
      <c r="T861" s="201"/>
    </row>
    <row r="862" spans="1:255" s="98" customFormat="1" ht="27.75" hidden="1" customHeight="1" x14ac:dyDescent="0.25">
      <c r="A862" s="2">
        <v>115</v>
      </c>
      <c r="B862" s="36" t="s">
        <v>844</v>
      </c>
      <c r="C862" s="115">
        <v>1986</v>
      </c>
      <c r="D862" s="2">
        <v>0</v>
      </c>
      <c r="E862" s="2" t="s">
        <v>416</v>
      </c>
      <c r="F862" s="2">
        <v>5</v>
      </c>
      <c r="G862" s="2">
        <v>8</v>
      </c>
      <c r="H862" s="3">
        <v>4842.3999999999996</v>
      </c>
      <c r="I862" s="3">
        <v>4842.3999999999996</v>
      </c>
      <c r="J862" s="3">
        <v>4749.6000000000004</v>
      </c>
      <c r="K862" s="2">
        <v>262</v>
      </c>
      <c r="L862" s="3">
        <v>18740097.420000002</v>
      </c>
      <c r="M862" s="3">
        <v>0</v>
      </c>
      <c r="N862" s="3">
        <v>0</v>
      </c>
      <c r="O862" s="3">
        <v>0</v>
      </c>
      <c r="P862" s="3">
        <f>ROUND(SUM(L862-N862-O862),2)</f>
        <v>18740097.420000002</v>
      </c>
      <c r="Q862" s="3">
        <f>L862/I862</f>
        <v>3870.0019453163727</v>
      </c>
      <c r="R862" s="3">
        <v>15577.35</v>
      </c>
      <c r="S862" s="23">
        <v>42735</v>
      </c>
      <c r="T862" s="201"/>
    </row>
    <row r="863" spans="1:255" s="110" customFormat="1" ht="27.75" hidden="1" customHeight="1" x14ac:dyDescent="0.25">
      <c r="A863" s="195"/>
      <c r="B863" s="212" t="s">
        <v>100</v>
      </c>
      <c r="C863" s="214"/>
      <c r="D863" s="195"/>
      <c r="E863" s="195"/>
      <c r="F863" s="195"/>
      <c r="G863" s="195"/>
      <c r="H863" s="4">
        <f>SUM(H858:H862)</f>
        <v>23871.839999999997</v>
      </c>
      <c r="I863" s="4">
        <f>SUM(I858:I862)</f>
        <v>22325.599999999999</v>
      </c>
      <c r="J863" s="4">
        <f>SUM(J858:J862)</f>
        <v>19216.410000000003</v>
      </c>
      <c r="K863" s="28">
        <f>SUM(K858:K862)</f>
        <v>1104</v>
      </c>
      <c r="L863" s="4">
        <f>ROUND(SUM(L858:L862),2)</f>
        <v>83946836.670000002</v>
      </c>
      <c r="M863" s="4">
        <f t="shared" ref="M863:Q863" si="297">ROUND(SUM(M858:M862),2)</f>
        <v>0</v>
      </c>
      <c r="N863" s="4">
        <f t="shared" si="297"/>
        <v>5177951.33</v>
      </c>
      <c r="O863" s="4">
        <f t="shared" si="297"/>
        <v>2330078.1</v>
      </c>
      <c r="P863" s="4">
        <f t="shared" si="297"/>
        <v>76438807.239999995</v>
      </c>
      <c r="Q863" s="4">
        <f t="shared" si="297"/>
        <v>20088.38</v>
      </c>
      <c r="R863" s="194"/>
      <c r="S863" s="195"/>
      <c r="T863" s="169"/>
    </row>
    <row r="864" spans="1:255" s="110" customFormat="1" ht="27.75" hidden="1" customHeight="1" x14ac:dyDescent="0.25">
      <c r="A864" s="195"/>
      <c r="B864" s="205" t="s">
        <v>616</v>
      </c>
      <c r="C864" s="206"/>
      <c r="D864" s="195"/>
      <c r="E864" s="195"/>
      <c r="F864" s="195"/>
      <c r="G864" s="195"/>
      <c r="H864" s="194"/>
      <c r="I864" s="194"/>
      <c r="J864" s="194"/>
      <c r="K864" s="195"/>
      <c r="L864" s="194"/>
      <c r="M864" s="194"/>
      <c r="N864" s="194"/>
      <c r="O864" s="194"/>
      <c r="P864" s="194"/>
      <c r="Q864" s="4"/>
      <c r="R864" s="194"/>
      <c r="S864" s="195"/>
      <c r="T864" s="169"/>
    </row>
    <row r="865" spans="1:20" s="31" customFormat="1" ht="27.75" hidden="1" customHeight="1" x14ac:dyDescent="0.25">
      <c r="A865" s="2">
        <v>116</v>
      </c>
      <c r="B865" s="9" t="s">
        <v>625</v>
      </c>
      <c r="C865" s="115">
        <v>1986</v>
      </c>
      <c r="D865" s="2">
        <v>0</v>
      </c>
      <c r="E865" s="2" t="s">
        <v>189</v>
      </c>
      <c r="F865" s="29">
        <v>2</v>
      </c>
      <c r="G865" s="29">
        <v>3</v>
      </c>
      <c r="H865" s="30">
        <v>858.7</v>
      </c>
      <c r="I865" s="30">
        <v>858.7</v>
      </c>
      <c r="J865" s="30">
        <v>291.3</v>
      </c>
      <c r="K865" s="29">
        <v>34</v>
      </c>
      <c r="L865" s="10">
        <v>1945187.3</v>
      </c>
      <c r="M865" s="3">
        <v>0</v>
      </c>
      <c r="N865" s="3">
        <v>0</v>
      </c>
      <c r="O865" s="3">
        <v>0</v>
      </c>
      <c r="P865" s="3">
        <f>ROUND(SUM(L865-N865-O865),2)</f>
        <v>1945187.3</v>
      </c>
      <c r="Q865" s="3">
        <f>L865/I865</f>
        <v>2265.2699429369977</v>
      </c>
      <c r="R865" s="3">
        <v>9454.09</v>
      </c>
      <c r="S865" s="23">
        <v>42735</v>
      </c>
      <c r="T865" s="169"/>
    </row>
    <row r="866" spans="1:20" s="110" customFormat="1" ht="27.75" hidden="1" customHeight="1" x14ac:dyDescent="0.25">
      <c r="A866" s="195"/>
      <c r="B866" s="212" t="s">
        <v>617</v>
      </c>
      <c r="C866" s="214"/>
      <c r="D866" s="195"/>
      <c r="E866" s="195"/>
      <c r="F866" s="195"/>
      <c r="G866" s="195"/>
      <c r="H866" s="4">
        <f>SUM(H865:H865)</f>
        <v>858.7</v>
      </c>
      <c r="I866" s="4">
        <f>SUM(I865:I865)</f>
        <v>858.7</v>
      </c>
      <c r="J866" s="4">
        <f>SUM(J865:J865)</f>
        <v>291.3</v>
      </c>
      <c r="K866" s="28">
        <f>SUM(K865:K865)</f>
        <v>34</v>
      </c>
      <c r="L866" s="4">
        <f t="shared" ref="L866:Q866" si="298">ROUND(SUM(L865:L865),2)</f>
        <v>1945187.3</v>
      </c>
      <c r="M866" s="4">
        <f t="shared" si="298"/>
        <v>0</v>
      </c>
      <c r="N866" s="4">
        <f t="shared" si="298"/>
        <v>0</v>
      </c>
      <c r="O866" s="4">
        <f t="shared" si="298"/>
        <v>0</v>
      </c>
      <c r="P866" s="4">
        <f t="shared" si="298"/>
        <v>1945187.3</v>
      </c>
      <c r="Q866" s="4">
        <f t="shared" si="298"/>
        <v>2265.27</v>
      </c>
      <c r="R866" s="194"/>
      <c r="S866" s="195"/>
      <c r="T866" s="169"/>
    </row>
    <row r="867" spans="1:20" s="98" customFormat="1" ht="27.75" hidden="1" customHeight="1" x14ac:dyDescent="0.25">
      <c r="A867" s="2"/>
      <c r="B867" s="205" t="s">
        <v>230</v>
      </c>
      <c r="C867" s="206"/>
      <c r="D867" s="2"/>
      <c r="E867" s="2"/>
      <c r="F867" s="2"/>
      <c r="G867" s="2"/>
      <c r="H867" s="2"/>
      <c r="I867" s="2"/>
      <c r="J867" s="2"/>
      <c r="K867" s="2"/>
      <c r="L867" s="3"/>
      <c r="M867" s="3"/>
      <c r="N867" s="3"/>
      <c r="O867" s="3"/>
      <c r="P867" s="3"/>
      <c r="Q867" s="3"/>
      <c r="R867" s="3"/>
      <c r="S867" s="2"/>
      <c r="T867" s="169"/>
    </row>
    <row r="868" spans="1:20" s="98" customFormat="1" ht="27.75" hidden="1" customHeight="1" x14ac:dyDescent="0.25">
      <c r="A868" s="33">
        <v>117</v>
      </c>
      <c r="B868" s="9" t="s">
        <v>729</v>
      </c>
      <c r="C868" s="142">
        <v>1988</v>
      </c>
      <c r="D868" s="11">
        <v>0</v>
      </c>
      <c r="E868" s="2" t="s">
        <v>416</v>
      </c>
      <c r="F868" s="2">
        <v>5</v>
      </c>
      <c r="G868" s="2">
        <v>6</v>
      </c>
      <c r="H868" s="3">
        <v>12549.25</v>
      </c>
      <c r="I868" s="3">
        <v>7320.5</v>
      </c>
      <c r="J868" s="3">
        <v>7129.2</v>
      </c>
      <c r="K868" s="2">
        <v>417</v>
      </c>
      <c r="L868" s="3">
        <v>1298876.93</v>
      </c>
      <c r="M868" s="3">
        <v>0</v>
      </c>
      <c r="N868" s="3">
        <v>0</v>
      </c>
      <c r="O868" s="3">
        <v>0</v>
      </c>
      <c r="P868" s="3">
        <f t="shared" ref="P868:P875" si="299">ROUND(SUM(L868-N868-O868),2)</f>
        <v>1298876.93</v>
      </c>
      <c r="Q868" s="3">
        <f t="shared" ref="Q868:Q875" si="300">L868/I868</f>
        <v>177.43008401065501</v>
      </c>
      <c r="R868" s="3">
        <v>15577.35</v>
      </c>
      <c r="S868" s="23">
        <v>42735</v>
      </c>
      <c r="T868" s="201"/>
    </row>
    <row r="869" spans="1:20" s="189" customFormat="1" ht="27.75" hidden="1" customHeight="1" x14ac:dyDescent="0.25">
      <c r="A869" s="33">
        <v>118</v>
      </c>
      <c r="B869" s="9" t="s">
        <v>746</v>
      </c>
      <c r="C869" s="142">
        <v>1988</v>
      </c>
      <c r="D869" s="11">
        <v>0</v>
      </c>
      <c r="E869" s="2" t="s">
        <v>416</v>
      </c>
      <c r="F869" s="2">
        <v>5</v>
      </c>
      <c r="G869" s="2">
        <v>6</v>
      </c>
      <c r="H869" s="3">
        <v>12615.9</v>
      </c>
      <c r="I869" s="3">
        <v>7336.68</v>
      </c>
      <c r="J869" s="3">
        <v>6836.5</v>
      </c>
      <c r="K869" s="2">
        <v>412</v>
      </c>
      <c r="L869" s="3">
        <v>3246559.38</v>
      </c>
      <c r="M869" s="3">
        <v>0</v>
      </c>
      <c r="N869" s="3">
        <v>0</v>
      </c>
      <c r="O869" s="3">
        <v>0</v>
      </c>
      <c r="P869" s="3">
        <f t="shared" si="299"/>
        <v>3246559.38</v>
      </c>
      <c r="Q869" s="3">
        <f t="shared" si="300"/>
        <v>442.51069693648896</v>
      </c>
      <c r="R869" s="3">
        <v>15577.35</v>
      </c>
      <c r="S869" s="23">
        <v>42735</v>
      </c>
      <c r="T869" s="201"/>
    </row>
    <row r="870" spans="1:20" s="189" customFormat="1" ht="27.75" hidden="1" customHeight="1" x14ac:dyDescent="0.25">
      <c r="A870" s="33">
        <v>119</v>
      </c>
      <c r="B870" s="9" t="s">
        <v>747</v>
      </c>
      <c r="C870" s="142">
        <v>1997</v>
      </c>
      <c r="D870" s="11">
        <v>0</v>
      </c>
      <c r="E870" s="2" t="s">
        <v>416</v>
      </c>
      <c r="F870" s="2">
        <v>5</v>
      </c>
      <c r="G870" s="2">
        <v>6</v>
      </c>
      <c r="H870" s="3">
        <v>4152.3</v>
      </c>
      <c r="I870" s="3">
        <v>2451.4</v>
      </c>
      <c r="J870" s="3">
        <v>2327.1999999999998</v>
      </c>
      <c r="K870" s="2">
        <v>137</v>
      </c>
      <c r="L870" s="3">
        <v>616799.27</v>
      </c>
      <c r="M870" s="3">
        <v>0</v>
      </c>
      <c r="N870" s="3">
        <v>0</v>
      </c>
      <c r="O870" s="3">
        <v>0</v>
      </c>
      <c r="P870" s="3">
        <f t="shared" si="299"/>
        <v>616799.27</v>
      </c>
      <c r="Q870" s="3">
        <f t="shared" si="300"/>
        <v>251.61102635228849</v>
      </c>
      <c r="R870" s="3">
        <v>15577.35</v>
      </c>
      <c r="S870" s="23">
        <v>42735</v>
      </c>
      <c r="T870" s="201"/>
    </row>
    <row r="871" spans="1:20" s="189" customFormat="1" ht="27.75" hidden="1" customHeight="1" x14ac:dyDescent="0.25">
      <c r="A871" s="33">
        <v>120</v>
      </c>
      <c r="B871" s="9" t="s">
        <v>748</v>
      </c>
      <c r="C871" s="142">
        <v>1998</v>
      </c>
      <c r="D871" s="11">
        <v>0</v>
      </c>
      <c r="E871" s="2" t="s">
        <v>416</v>
      </c>
      <c r="F871" s="2">
        <v>6</v>
      </c>
      <c r="G871" s="2">
        <v>2</v>
      </c>
      <c r="H871" s="3">
        <v>4149.6000000000004</v>
      </c>
      <c r="I871" s="3">
        <v>2449.5</v>
      </c>
      <c r="J871" s="3">
        <v>2380.3000000000002</v>
      </c>
      <c r="K871" s="2">
        <v>141</v>
      </c>
      <c r="L871" s="3">
        <v>652787.07999999996</v>
      </c>
      <c r="M871" s="3">
        <v>0</v>
      </c>
      <c r="N871" s="3">
        <v>0</v>
      </c>
      <c r="O871" s="3">
        <v>0</v>
      </c>
      <c r="P871" s="3">
        <f t="shared" si="299"/>
        <v>652787.07999999996</v>
      </c>
      <c r="Q871" s="3">
        <f t="shared" si="300"/>
        <v>266.49809348846702</v>
      </c>
      <c r="R871" s="3">
        <v>15577.35</v>
      </c>
      <c r="S871" s="23">
        <v>42735</v>
      </c>
      <c r="T871" s="201"/>
    </row>
    <row r="872" spans="1:20" s="189" customFormat="1" ht="27.75" hidden="1" customHeight="1" x14ac:dyDescent="0.25">
      <c r="A872" s="33">
        <v>121</v>
      </c>
      <c r="B872" s="9" t="s">
        <v>749</v>
      </c>
      <c r="C872" s="142">
        <v>1993</v>
      </c>
      <c r="D872" s="11">
        <v>0</v>
      </c>
      <c r="E872" s="2" t="s">
        <v>416</v>
      </c>
      <c r="F872" s="2">
        <v>5</v>
      </c>
      <c r="G872" s="2">
        <v>3</v>
      </c>
      <c r="H872" s="3">
        <v>6366.5</v>
      </c>
      <c r="I872" s="3">
        <v>3698.1</v>
      </c>
      <c r="J872" s="3">
        <v>3444.19</v>
      </c>
      <c r="K872" s="2">
        <v>222</v>
      </c>
      <c r="L872" s="3">
        <v>2711295.55</v>
      </c>
      <c r="M872" s="3">
        <v>0</v>
      </c>
      <c r="N872" s="3">
        <v>0</v>
      </c>
      <c r="O872" s="3">
        <v>0</v>
      </c>
      <c r="P872" s="3">
        <f t="shared" si="299"/>
        <v>2711295.55</v>
      </c>
      <c r="Q872" s="3">
        <f t="shared" si="300"/>
        <v>733.15906817014138</v>
      </c>
      <c r="R872" s="3">
        <v>15577.35</v>
      </c>
      <c r="S872" s="23">
        <v>42735</v>
      </c>
      <c r="T872" s="201"/>
    </row>
    <row r="873" spans="1:20" s="98" customFormat="1" ht="27.75" hidden="1" customHeight="1" x14ac:dyDescent="0.25">
      <c r="A873" s="33">
        <v>122</v>
      </c>
      <c r="B873" s="9" t="s">
        <v>745</v>
      </c>
      <c r="C873" s="142">
        <v>1988</v>
      </c>
      <c r="D873" s="11">
        <v>0</v>
      </c>
      <c r="E873" s="2" t="s">
        <v>416</v>
      </c>
      <c r="F873" s="2">
        <v>5</v>
      </c>
      <c r="G873" s="2">
        <v>6</v>
      </c>
      <c r="H873" s="3">
        <v>12424.8</v>
      </c>
      <c r="I873" s="3">
        <v>7282.2</v>
      </c>
      <c r="J873" s="3">
        <v>6808.26</v>
      </c>
      <c r="K873" s="2">
        <v>389</v>
      </c>
      <c r="L873" s="3">
        <v>1255061</v>
      </c>
      <c r="M873" s="3">
        <v>0</v>
      </c>
      <c r="N873" s="3">
        <v>0</v>
      </c>
      <c r="O873" s="3">
        <v>0</v>
      </c>
      <c r="P873" s="3">
        <f t="shared" si="299"/>
        <v>1255061</v>
      </c>
      <c r="Q873" s="3">
        <f t="shared" si="300"/>
        <v>172.34640630578673</v>
      </c>
      <c r="R873" s="3">
        <v>15577.35</v>
      </c>
      <c r="S873" s="23">
        <v>42735</v>
      </c>
      <c r="T873" s="201"/>
    </row>
    <row r="874" spans="1:20" s="98" customFormat="1" ht="27.75" hidden="1" customHeight="1" x14ac:dyDescent="0.25">
      <c r="A874" s="33">
        <v>123</v>
      </c>
      <c r="B874" s="36" t="s">
        <v>712</v>
      </c>
      <c r="C874" s="115">
        <v>1986</v>
      </c>
      <c r="D874" s="11">
        <v>0</v>
      </c>
      <c r="E874" s="2" t="s">
        <v>416</v>
      </c>
      <c r="F874" s="2">
        <v>5</v>
      </c>
      <c r="G874" s="2">
        <v>6</v>
      </c>
      <c r="H874" s="3">
        <v>12509.4</v>
      </c>
      <c r="I874" s="3">
        <v>7362</v>
      </c>
      <c r="J874" s="3">
        <v>6531</v>
      </c>
      <c r="K874" s="5">
        <v>349</v>
      </c>
      <c r="L874" s="3">
        <v>1319842.67</v>
      </c>
      <c r="M874" s="3">
        <v>0</v>
      </c>
      <c r="N874" s="3">
        <v>0</v>
      </c>
      <c r="O874" s="3">
        <v>0</v>
      </c>
      <c r="P874" s="3">
        <f t="shared" si="299"/>
        <v>1319842.67</v>
      </c>
      <c r="Q874" s="3">
        <f t="shared" si="300"/>
        <v>179.2777329530019</v>
      </c>
      <c r="R874" s="3">
        <v>15577.35</v>
      </c>
      <c r="S874" s="23">
        <v>42735</v>
      </c>
      <c r="T874" s="201"/>
    </row>
    <row r="875" spans="1:20" s="98" customFormat="1" ht="27.75" hidden="1" customHeight="1" x14ac:dyDescent="0.25">
      <c r="A875" s="33">
        <v>124</v>
      </c>
      <c r="B875" s="9" t="s">
        <v>728</v>
      </c>
      <c r="C875" s="142">
        <v>1986</v>
      </c>
      <c r="D875" s="11">
        <v>0</v>
      </c>
      <c r="E875" s="2" t="s">
        <v>416</v>
      </c>
      <c r="F875" s="2">
        <v>5</v>
      </c>
      <c r="G875" s="2">
        <v>6</v>
      </c>
      <c r="H875" s="3">
        <v>12438.7</v>
      </c>
      <c r="I875" s="3">
        <v>7310.7</v>
      </c>
      <c r="J875" s="3">
        <v>7130.1</v>
      </c>
      <c r="K875" s="2">
        <v>400</v>
      </c>
      <c r="L875" s="3">
        <v>1259622.33</v>
      </c>
      <c r="M875" s="3">
        <v>0</v>
      </c>
      <c r="N875" s="3">
        <v>0</v>
      </c>
      <c r="O875" s="3">
        <v>0</v>
      </c>
      <c r="P875" s="3">
        <f t="shared" si="299"/>
        <v>1259622.33</v>
      </c>
      <c r="Q875" s="3">
        <f t="shared" si="300"/>
        <v>172.29845705609588</v>
      </c>
      <c r="R875" s="3">
        <v>15577.35</v>
      </c>
      <c r="S875" s="23">
        <v>42735</v>
      </c>
      <c r="T875" s="201"/>
    </row>
    <row r="876" spans="1:20" s="97" customFormat="1" ht="27.75" hidden="1" customHeight="1" x14ac:dyDescent="0.25">
      <c r="A876" s="32"/>
      <c r="B876" s="213" t="s">
        <v>498</v>
      </c>
      <c r="C876" s="214"/>
      <c r="D876" s="27"/>
      <c r="E876" s="27"/>
      <c r="F876" s="27"/>
      <c r="G876" s="27"/>
      <c r="H876" s="4">
        <f t="shared" ref="H876:Q876" si="301">ROUND(SUM(H868:H875),2)</f>
        <v>77206.45</v>
      </c>
      <c r="I876" s="4">
        <f t="shared" si="301"/>
        <v>45211.08</v>
      </c>
      <c r="J876" s="4">
        <f t="shared" si="301"/>
        <v>42586.75</v>
      </c>
      <c r="K876" s="28">
        <f t="shared" si="301"/>
        <v>2467</v>
      </c>
      <c r="L876" s="4">
        <f>ROUND(SUM(L868:L875),2)</f>
        <v>12360844.210000001</v>
      </c>
      <c r="M876" s="4">
        <f t="shared" si="301"/>
        <v>0</v>
      </c>
      <c r="N876" s="4">
        <f t="shared" si="301"/>
        <v>0</v>
      </c>
      <c r="O876" s="4">
        <f t="shared" si="301"/>
        <v>0</v>
      </c>
      <c r="P876" s="4">
        <f t="shared" si="301"/>
        <v>12360844.210000001</v>
      </c>
      <c r="Q876" s="4">
        <f t="shared" si="301"/>
        <v>2395.13</v>
      </c>
      <c r="R876" s="4"/>
      <c r="S876" s="27"/>
      <c r="T876" s="169"/>
    </row>
    <row r="877" spans="1:20" s="98" customFormat="1" ht="27.75" hidden="1" customHeight="1" x14ac:dyDescent="0.25">
      <c r="A877" s="2"/>
      <c r="B877" s="205" t="s">
        <v>103</v>
      </c>
      <c r="C877" s="206"/>
      <c r="D877" s="2"/>
      <c r="E877" s="2"/>
      <c r="F877" s="2"/>
      <c r="G877" s="2"/>
      <c r="H877" s="2"/>
      <c r="I877" s="2"/>
      <c r="J877" s="2"/>
      <c r="K877" s="2"/>
      <c r="L877" s="3"/>
      <c r="M877" s="3"/>
      <c r="N877" s="3"/>
      <c r="O877" s="3"/>
      <c r="P877" s="3"/>
      <c r="Q877" s="3"/>
      <c r="R877" s="3"/>
      <c r="S877" s="2"/>
      <c r="T877" s="169"/>
    </row>
    <row r="878" spans="1:20" s="172" customFormat="1" ht="27.75" hidden="1" customHeight="1" x14ac:dyDescent="0.25">
      <c r="A878" s="170">
        <v>125</v>
      </c>
      <c r="B878" s="171" t="s">
        <v>502</v>
      </c>
      <c r="C878" s="115">
        <v>1982</v>
      </c>
      <c r="D878" s="33">
        <v>0</v>
      </c>
      <c r="E878" s="2" t="s">
        <v>416</v>
      </c>
      <c r="F878" s="170">
        <v>5</v>
      </c>
      <c r="G878" s="170">
        <v>4</v>
      </c>
      <c r="H878" s="3">
        <v>3730.2</v>
      </c>
      <c r="I878" s="3">
        <v>3568</v>
      </c>
      <c r="J878" s="3">
        <v>3356.3</v>
      </c>
      <c r="K878" s="6">
        <v>225</v>
      </c>
      <c r="L878" s="3">
        <v>7101701.6200000001</v>
      </c>
      <c r="M878" s="3">
        <v>0</v>
      </c>
      <c r="N878" s="3">
        <v>710170.17</v>
      </c>
      <c r="O878" s="3">
        <v>319576.57</v>
      </c>
      <c r="P878" s="3">
        <f t="shared" ref="P878:P888" si="302">ROUND(SUM(L878-N878-O878),2)</f>
        <v>6071954.8799999999</v>
      </c>
      <c r="Q878" s="3">
        <f t="shared" ref="Q878:Q888" si="303">L878/I878</f>
        <v>1990.3872253363229</v>
      </c>
      <c r="R878" s="3">
        <v>15577.35</v>
      </c>
      <c r="S878" s="23">
        <v>42735</v>
      </c>
      <c r="T878" s="201"/>
    </row>
    <row r="879" spans="1:20" s="172" customFormat="1" ht="27.75" hidden="1" customHeight="1" x14ac:dyDescent="0.25">
      <c r="A879" s="170">
        <v>126</v>
      </c>
      <c r="B879" s="171" t="s">
        <v>731</v>
      </c>
      <c r="C879" s="115">
        <v>1982</v>
      </c>
      <c r="D879" s="33">
        <v>0</v>
      </c>
      <c r="E879" s="2" t="s">
        <v>127</v>
      </c>
      <c r="F879" s="170">
        <v>5</v>
      </c>
      <c r="G879" s="170">
        <v>6</v>
      </c>
      <c r="H879" s="3">
        <v>5020.6000000000004</v>
      </c>
      <c r="I879" s="3">
        <v>4500.8</v>
      </c>
      <c r="J879" s="3">
        <v>4274.3</v>
      </c>
      <c r="K879" s="6">
        <v>352</v>
      </c>
      <c r="L879" s="3">
        <v>5922521.5300000003</v>
      </c>
      <c r="M879" s="3">
        <v>0</v>
      </c>
      <c r="N879" s="3">
        <v>592252.15</v>
      </c>
      <c r="O879" s="3">
        <v>266513.48</v>
      </c>
      <c r="P879" s="3">
        <f t="shared" si="302"/>
        <v>5063755.9000000004</v>
      </c>
      <c r="Q879" s="3">
        <f t="shared" si="303"/>
        <v>1315.8819609847139</v>
      </c>
      <c r="R879" s="3">
        <v>24736.34</v>
      </c>
      <c r="S879" s="23">
        <v>42735</v>
      </c>
      <c r="T879" s="201"/>
    </row>
    <row r="880" spans="1:20" s="172" customFormat="1" ht="27.75" hidden="1" customHeight="1" x14ac:dyDescent="0.25">
      <c r="A880" s="170">
        <v>127</v>
      </c>
      <c r="B880" s="171" t="s">
        <v>499</v>
      </c>
      <c r="C880" s="115">
        <v>1982</v>
      </c>
      <c r="D880" s="33">
        <v>0</v>
      </c>
      <c r="E880" s="2" t="s">
        <v>416</v>
      </c>
      <c r="F880" s="170">
        <v>5</v>
      </c>
      <c r="G880" s="170">
        <v>6</v>
      </c>
      <c r="H880" s="3">
        <v>5032.6000000000004</v>
      </c>
      <c r="I880" s="3">
        <v>4633.3999999999996</v>
      </c>
      <c r="J880" s="3">
        <v>3957</v>
      </c>
      <c r="K880" s="6">
        <v>243</v>
      </c>
      <c r="L880" s="3">
        <v>5211241.9800000004</v>
      </c>
      <c r="M880" s="3">
        <v>0</v>
      </c>
      <c r="N880" s="3">
        <v>521124.2</v>
      </c>
      <c r="O880" s="3">
        <v>234505.89</v>
      </c>
      <c r="P880" s="3">
        <f t="shared" si="302"/>
        <v>4455611.8899999997</v>
      </c>
      <c r="Q880" s="3">
        <f t="shared" si="303"/>
        <v>1124.7123019812666</v>
      </c>
      <c r="R880" s="3">
        <v>15577.35</v>
      </c>
      <c r="S880" s="23">
        <v>42735</v>
      </c>
      <c r="T880" s="201"/>
    </row>
    <row r="881" spans="1:20" s="172" customFormat="1" ht="27.75" hidden="1" customHeight="1" x14ac:dyDescent="0.25">
      <c r="A881" s="170">
        <v>128</v>
      </c>
      <c r="B881" s="171" t="s">
        <v>500</v>
      </c>
      <c r="C881" s="115">
        <v>1982</v>
      </c>
      <c r="D881" s="33">
        <v>0</v>
      </c>
      <c r="E881" s="2" t="s">
        <v>416</v>
      </c>
      <c r="F881" s="170">
        <v>5</v>
      </c>
      <c r="G881" s="170">
        <v>2</v>
      </c>
      <c r="H881" s="3">
        <v>3806.6</v>
      </c>
      <c r="I881" s="3">
        <v>3318.5</v>
      </c>
      <c r="J881" s="3">
        <v>3052.6</v>
      </c>
      <c r="K881" s="6">
        <v>257</v>
      </c>
      <c r="L881" s="3">
        <v>4251053.58</v>
      </c>
      <c r="M881" s="3">
        <v>0</v>
      </c>
      <c r="N881" s="3">
        <v>0</v>
      </c>
      <c r="O881" s="3">
        <v>0</v>
      </c>
      <c r="P881" s="3">
        <f t="shared" si="302"/>
        <v>4251053.58</v>
      </c>
      <c r="Q881" s="3">
        <f t="shared" si="303"/>
        <v>1281.0165978604791</v>
      </c>
      <c r="R881" s="3">
        <v>15577.35</v>
      </c>
      <c r="S881" s="23">
        <v>42735</v>
      </c>
      <c r="T881" s="201"/>
    </row>
    <row r="882" spans="1:20" s="172" customFormat="1" ht="27.75" hidden="1" customHeight="1" x14ac:dyDescent="0.25">
      <c r="A882" s="170">
        <v>129</v>
      </c>
      <c r="B882" s="171" t="s">
        <v>501</v>
      </c>
      <c r="C882" s="115">
        <v>1982</v>
      </c>
      <c r="D882" s="33">
        <v>0</v>
      </c>
      <c r="E882" s="2" t="s">
        <v>416</v>
      </c>
      <c r="F882" s="170">
        <v>5</v>
      </c>
      <c r="G882" s="170">
        <v>6</v>
      </c>
      <c r="H882" s="3">
        <v>5090.2</v>
      </c>
      <c r="I882" s="3">
        <v>3989.1</v>
      </c>
      <c r="J882" s="3">
        <v>3703</v>
      </c>
      <c r="K882" s="6">
        <v>232</v>
      </c>
      <c r="L882" s="3">
        <v>5703601.4299999997</v>
      </c>
      <c r="M882" s="3">
        <v>0</v>
      </c>
      <c r="N882" s="3">
        <v>0</v>
      </c>
      <c r="O882" s="3">
        <v>0</v>
      </c>
      <c r="P882" s="3">
        <f t="shared" si="302"/>
        <v>5703601.4299999997</v>
      </c>
      <c r="Q882" s="3">
        <f t="shared" si="303"/>
        <v>1429.7965531072171</v>
      </c>
      <c r="R882" s="3">
        <v>15577.35</v>
      </c>
      <c r="S882" s="23">
        <v>42735</v>
      </c>
      <c r="T882" s="201"/>
    </row>
    <row r="883" spans="1:20" s="172" customFormat="1" ht="27.75" hidden="1" customHeight="1" x14ac:dyDescent="0.25">
      <c r="A883" s="170">
        <v>130</v>
      </c>
      <c r="B883" s="171" t="s">
        <v>827</v>
      </c>
      <c r="C883" s="157">
        <v>1988</v>
      </c>
      <c r="D883" s="33">
        <v>0</v>
      </c>
      <c r="E883" s="2" t="s">
        <v>416</v>
      </c>
      <c r="F883" s="170">
        <v>9</v>
      </c>
      <c r="G883" s="170">
        <v>3</v>
      </c>
      <c r="H883" s="3">
        <v>5533.4</v>
      </c>
      <c r="I883" s="3">
        <v>4675.04</v>
      </c>
      <c r="J883" s="3">
        <v>4427.34</v>
      </c>
      <c r="K883" s="6">
        <v>293</v>
      </c>
      <c r="L883" s="3">
        <v>5288598.3400000008</v>
      </c>
      <c r="M883" s="3">
        <v>0</v>
      </c>
      <c r="N883" s="3">
        <v>0</v>
      </c>
      <c r="O883" s="3">
        <v>0</v>
      </c>
      <c r="P883" s="3">
        <f t="shared" si="302"/>
        <v>5288598.34</v>
      </c>
      <c r="Q883" s="3">
        <f t="shared" si="303"/>
        <v>1131.2413027482119</v>
      </c>
      <c r="R883" s="3">
        <v>18606.45</v>
      </c>
      <c r="S883" s="23">
        <v>42735</v>
      </c>
      <c r="T883" s="201"/>
    </row>
    <row r="884" spans="1:20" s="172" customFormat="1" ht="27.75" hidden="1" customHeight="1" x14ac:dyDescent="0.25">
      <c r="A884" s="170">
        <v>131</v>
      </c>
      <c r="B884" s="173" t="s">
        <v>836</v>
      </c>
      <c r="C884" s="157">
        <v>1993</v>
      </c>
      <c r="D884" s="33">
        <v>0</v>
      </c>
      <c r="E884" s="2" t="s">
        <v>416</v>
      </c>
      <c r="F884" s="170">
        <v>5</v>
      </c>
      <c r="G884" s="170">
        <v>2</v>
      </c>
      <c r="H884" s="3">
        <v>2198.4</v>
      </c>
      <c r="I884" s="3">
        <v>1921.6</v>
      </c>
      <c r="J884" s="3">
        <v>1844.6</v>
      </c>
      <c r="K884" s="6">
        <v>94</v>
      </c>
      <c r="L884" s="3">
        <v>775266.12</v>
      </c>
      <c r="M884" s="3">
        <v>0</v>
      </c>
      <c r="N884" s="3">
        <v>0</v>
      </c>
      <c r="O884" s="3">
        <v>0</v>
      </c>
      <c r="P884" s="3">
        <f t="shared" si="302"/>
        <v>775266.12</v>
      </c>
      <c r="Q884" s="3">
        <f t="shared" si="303"/>
        <v>403.4482306411324</v>
      </c>
      <c r="R884" s="3">
        <v>15577.35</v>
      </c>
      <c r="S884" s="23">
        <v>42735</v>
      </c>
      <c r="T884" s="201"/>
    </row>
    <row r="885" spans="1:20" s="172" customFormat="1" ht="27.75" hidden="1" customHeight="1" x14ac:dyDescent="0.25">
      <c r="A885" s="170">
        <v>132</v>
      </c>
      <c r="B885" s="173" t="s">
        <v>837</v>
      </c>
      <c r="C885" s="157">
        <v>1997</v>
      </c>
      <c r="D885" s="33">
        <v>0</v>
      </c>
      <c r="E885" s="2" t="s">
        <v>416</v>
      </c>
      <c r="F885" s="170">
        <v>9</v>
      </c>
      <c r="G885" s="170">
        <v>3</v>
      </c>
      <c r="H885" s="3">
        <v>5573.1</v>
      </c>
      <c r="I885" s="3">
        <v>4779.7</v>
      </c>
      <c r="J885" s="3">
        <v>4609.5</v>
      </c>
      <c r="K885" s="6">
        <v>308</v>
      </c>
      <c r="L885" s="3">
        <v>2713415</v>
      </c>
      <c r="M885" s="3">
        <v>0</v>
      </c>
      <c r="N885" s="3">
        <v>0</v>
      </c>
      <c r="O885" s="3">
        <v>0</v>
      </c>
      <c r="P885" s="3">
        <f t="shared" si="302"/>
        <v>2713415</v>
      </c>
      <c r="Q885" s="3">
        <f t="shared" si="303"/>
        <v>567.69567127643995</v>
      </c>
      <c r="R885" s="3">
        <v>18606.45</v>
      </c>
      <c r="S885" s="23">
        <v>42735</v>
      </c>
      <c r="T885" s="201"/>
    </row>
    <row r="886" spans="1:20" s="172" customFormat="1" ht="27.75" hidden="1" customHeight="1" x14ac:dyDescent="0.25">
      <c r="A886" s="170">
        <v>133</v>
      </c>
      <c r="B886" s="173" t="s">
        <v>838</v>
      </c>
      <c r="C886" s="157">
        <v>1995</v>
      </c>
      <c r="D886" s="33">
        <v>0</v>
      </c>
      <c r="E886" s="2" t="s">
        <v>416</v>
      </c>
      <c r="F886" s="170">
        <v>5</v>
      </c>
      <c r="G886" s="170">
        <v>3</v>
      </c>
      <c r="H886" s="3">
        <v>3282.3</v>
      </c>
      <c r="I886" s="3">
        <v>2856.2</v>
      </c>
      <c r="J886" s="3">
        <v>2620.6999999999998</v>
      </c>
      <c r="K886" s="6">
        <v>191</v>
      </c>
      <c r="L886" s="3">
        <v>662965.29</v>
      </c>
      <c r="M886" s="3">
        <v>0</v>
      </c>
      <c r="N886" s="3">
        <v>0</v>
      </c>
      <c r="O886" s="3">
        <v>0</v>
      </c>
      <c r="P886" s="3">
        <f t="shared" si="302"/>
        <v>662965.29</v>
      </c>
      <c r="Q886" s="3">
        <f t="shared" si="303"/>
        <v>232.11444926825854</v>
      </c>
      <c r="R886" s="3">
        <v>15577.35</v>
      </c>
      <c r="S886" s="23">
        <v>42735</v>
      </c>
      <c r="T886" s="201"/>
    </row>
    <row r="887" spans="1:20" s="172" customFormat="1" ht="27.75" hidden="1" customHeight="1" x14ac:dyDescent="0.25">
      <c r="A887" s="170">
        <v>134</v>
      </c>
      <c r="B887" s="171" t="s">
        <v>752</v>
      </c>
      <c r="C887" s="157">
        <v>1991</v>
      </c>
      <c r="D887" s="33">
        <v>0</v>
      </c>
      <c r="E887" s="2" t="s">
        <v>416</v>
      </c>
      <c r="F887" s="170">
        <v>10</v>
      </c>
      <c r="G887" s="170">
        <v>3</v>
      </c>
      <c r="H887" s="3">
        <v>5967.4</v>
      </c>
      <c r="I887" s="3">
        <v>5325</v>
      </c>
      <c r="J887" s="3">
        <v>5230.3999999999996</v>
      </c>
      <c r="K887" s="6">
        <v>253</v>
      </c>
      <c r="L887" s="3">
        <v>13880616.550000001</v>
      </c>
      <c r="M887" s="3">
        <v>0</v>
      </c>
      <c r="N887" s="3">
        <v>0</v>
      </c>
      <c r="O887" s="3">
        <v>0</v>
      </c>
      <c r="P887" s="3">
        <f t="shared" si="302"/>
        <v>13880616.550000001</v>
      </c>
      <c r="Q887" s="3">
        <f t="shared" si="303"/>
        <v>2606.6885539906107</v>
      </c>
      <c r="R887" s="3">
        <v>18606.45</v>
      </c>
      <c r="S887" s="23">
        <v>42735</v>
      </c>
      <c r="T887" s="201"/>
    </row>
    <row r="888" spans="1:20" s="172" customFormat="1" ht="27.75" hidden="1" customHeight="1" x14ac:dyDescent="0.25">
      <c r="A888" s="170">
        <v>135</v>
      </c>
      <c r="B888" s="163" t="s">
        <v>833</v>
      </c>
      <c r="C888" s="157">
        <v>2000</v>
      </c>
      <c r="D888" s="33">
        <v>0</v>
      </c>
      <c r="E888" s="2" t="s">
        <v>539</v>
      </c>
      <c r="F888" s="170">
        <v>9</v>
      </c>
      <c r="G888" s="170">
        <v>2</v>
      </c>
      <c r="H888" s="3">
        <v>3912.2</v>
      </c>
      <c r="I888" s="3">
        <v>3369.5</v>
      </c>
      <c r="J888" s="3">
        <v>3143.2</v>
      </c>
      <c r="K888" s="6">
        <v>216</v>
      </c>
      <c r="L888" s="3">
        <v>699260.63</v>
      </c>
      <c r="M888" s="3">
        <v>0</v>
      </c>
      <c r="N888" s="3">
        <v>0</v>
      </c>
      <c r="O888" s="3">
        <v>0</v>
      </c>
      <c r="P888" s="3">
        <f t="shared" si="302"/>
        <v>699260.63</v>
      </c>
      <c r="Q888" s="3">
        <f t="shared" si="303"/>
        <v>207.52652619082951</v>
      </c>
      <c r="R888" s="3">
        <v>24736.34</v>
      </c>
      <c r="S888" s="23">
        <v>42735</v>
      </c>
      <c r="T888" s="201"/>
    </row>
    <row r="889" spans="1:20" s="111" customFormat="1" ht="27.75" hidden="1" customHeight="1" x14ac:dyDescent="0.25">
      <c r="A889" s="57"/>
      <c r="B889" s="216" t="s">
        <v>104</v>
      </c>
      <c r="C889" s="217"/>
      <c r="D889" s="57"/>
      <c r="E889" s="57"/>
      <c r="F889" s="68"/>
      <c r="G889" s="68"/>
      <c r="H889" s="57">
        <f>SUM(H878:H888)</f>
        <v>49147</v>
      </c>
      <c r="I889" s="57">
        <f>SUM(I878:I888)</f>
        <v>42936.84</v>
      </c>
      <c r="J889" s="57">
        <f>SUM(J878:J888)</f>
        <v>40218.939999999995</v>
      </c>
      <c r="K889" s="28">
        <f>SUM(K878:K888)</f>
        <v>2664</v>
      </c>
      <c r="L889" s="19">
        <f>ROUND(SUM(L878:L888),2)</f>
        <v>52210242.07</v>
      </c>
      <c r="M889" s="19">
        <f>ROUND(SUM(M878:M888),2)</f>
        <v>0</v>
      </c>
      <c r="N889" s="19">
        <f>ROUND(SUM(N878:N888),2)</f>
        <v>1823546.52</v>
      </c>
      <c r="O889" s="19">
        <f>ROUND(SUM(O878:O888),2)</f>
        <v>820595.94</v>
      </c>
      <c r="P889" s="19">
        <f>ROUND(SUM(P878:P888),2)</f>
        <v>49566099.609999999</v>
      </c>
      <c r="Q889" s="4">
        <f t="shared" ref="Q889" si="304">L889/I889</f>
        <v>1215.9777494105297</v>
      </c>
      <c r="R889" s="4"/>
      <c r="S889" s="24"/>
      <c r="T889" s="169"/>
    </row>
    <row r="890" spans="1:20" s="98" customFormat="1" ht="27.75" hidden="1" customHeight="1" x14ac:dyDescent="0.25">
      <c r="A890" s="2"/>
      <c r="B890" s="205" t="s">
        <v>108</v>
      </c>
      <c r="C890" s="206"/>
      <c r="D890" s="2"/>
      <c r="E890" s="2"/>
      <c r="F890" s="2"/>
      <c r="G890" s="2"/>
      <c r="H890" s="2"/>
      <c r="I890" s="2"/>
      <c r="J890" s="2"/>
      <c r="K890" s="2"/>
      <c r="L890" s="3"/>
      <c r="M890" s="3"/>
      <c r="N890" s="3"/>
      <c r="O890" s="3"/>
      <c r="P890" s="3"/>
      <c r="Q890" s="3"/>
      <c r="R890" s="3"/>
      <c r="S890" s="2"/>
      <c r="T890" s="169"/>
    </row>
    <row r="891" spans="1:20" s="189" customFormat="1" ht="27.75" hidden="1" customHeight="1" x14ac:dyDescent="0.25">
      <c r="A891" s="2">
        <v>136</v>
      </c>
      <c r="B891" s="36" t="s">
        <v>834</v>
      </c>
      <c r="C891" s="115">
        <v>1986</v>
      </c>
      <c r="D891" s="2">
        <v>0</v>
      </c>
      <c r="E891" s="2" t="s">
        <v>539</v>
      </c>
      <c r="F891" s="2">
        <v>9</v>
      </c>
      <c r="G891" s="2">
        <v>6</v>
      </c>
      <c r="H891" s="2">
        <v>14795.1</v>
      </c>
      <c r="I891" s="2">
        <v>11343.36</v>
      </c>
      <c r="J891" s="2">
        <v>10109.26</v>
      </c>
      <c r="K891" s="2">
        <v>537</v>
      </c>
      <c r="L891" s="3">
        <v>10577392.560000001</v>
      </c>
      <c r="M891" s="3">
        <v>0</v>
      </c>
      <c r="N891" s="3">
        <v>0</v>
      </c>
      <c r="O891" s="3">
        <v>0</v>
      </c>
      <c r="P891" s="3">
        <f t="shared" ref="P891:P900" si="305">L891-N891-O891</f>
        <v>10577392.560000001</v>
      </c>
      <c r="Q891" s="3">
        <f t="shared" ref="Q891:Q900" si="306">L891/I891</f>
        <v>932.47437796208533</v>
      </c>
      <c r="R891" s="3">
        <v>24736.34</v>
      </c>
      <c r="S891" s="23">
        <v>42735</v>
      </c>
      <c r="T891" s="201"/>
    </row>
    <row r="892" spans="1:20" s="189" customFormat="1" ht="27.75" hidden="1" customHeight="1" x14ac:dyDescent="0.25">
      <c r="A892" s="2">
        <v>137</v>
      </c>
      <c r="B892" s="36" t="s">
        <v>503</v>
      </c>
      <c r="C892" s="115">
        <v>1984</v>
      </c>
      <c r="D892" s="2">
        <v>0</v>
      </c>
      <c r="E892" s="2" t="s">
        <v>416</v>
      </c>
      <c r="F892" s="2">
        <v>5</v>
      </c>
      <c r="G892" s="2">
        <v>4</v>
      </c>
      <c r="H892" s="2">
        <v>42229.9</v>
      </c>
      <c r="I892" s="2">
        <v>3522</v>
      </c>
      <c r="J892" s="2">
        <v>3232</v>
      </c>
      <c r="K892" s="2">
        <v>198</v>
      </c>
      <c r="L892" s="3">
        <v>8197703.6500000004</v>
      </c>
      <c r="M892" s="3">
        <v>0</v>
      </c>
      <c r="N892" s="3">
        <v>0</v>
      </c>
      <c r="O892" s="3">
        <v>0</v>
      </c>
      <c r="P892" s="3">
        <f t="shared" si="305"/>
        <v>8197703.6500000004</v>
      </c>
      <c r="Q892" s="3">
        <f t="shared" si="306"/>
        <v>2327.5705990914253</v>
      </c>
      <c r="R892" s="3">
        <v>15577.35</v>
      </c>
      <c r="S892" s="23">
        <v>42735</v>
      </c>
      <c r="T892" s="201"/>
    </row>
    <row r="893" spans="1:20" s="189" customFormat="1" ht="27.75" hidden="1" customHeight="1" x14ac:dyDescent="0.25">
      <c r="A893" s="2">
        <v>138</v>
      </c>
      <c r="B893" s="36" t="s">
        <v>504</v>
      </c>
      <c r="C893" s="115">
        <v>1984</v>
      </c>
      <c r="D893" s="2">
        <v>0</v>
      </c>
      <c r="E893" s="2" t="s">
        <v>416</v>
      </c>
      <c r="F893" s="2">
        <v>5</v>
      </c>
      <c r="G893" s="2">
        <v>4</v>
      </c>
      <c r="H893" s="2">
        <v>4438</v>
      </c>
      <c r="I893" s="2">
        <v>3631</v>
      </c>
      <c r="J893" s="2">
        <v>3440.3</v>
      </c>
      <c r="K893" s="2">
        <v>188</v>
      </c>
      <c r="L893" s="3">
        <v>8115219.29</v>
      </c>
      <c r="M893" s="3">
        <v>0</v>
      </c>
      <c r="N893" s="3">
        <v>0</v>
      </c>
      <c r="O893" s="3">
        <v>0</v>
      </c>
      <c r="P893" s="3">
        <f t="shared" si="305"/>
        <v>8115219.29</v>
      </c>
      <c r="Q893" s="3">
        <f t="shared" si="306"/>
        <v>2234.9819030570093</v>
      </c>
      <c r="R893" s="3">
        <v>15577.35</v>
      </c>
      <c r="S893" s="23">
        <v>42735</v>
      </c>
      <c r="T893" s="201"/>
    </row>
    <row r="894" spans="1:20" s="189" customFormat="1" ht="27.75" hidden="1" customHeight="1" x14ac:dyDescent="0.25">
      <c r="A894" s="2">
        <v>139</v>
      </c>
      <c r="B894" s="36" t="s">
        <v>505</v>
      </c>
      <c r="C894" s="115">
        <v>1984</v>
      </c>
      <c r="D894" s="2">
        <v>0</v>
      </c>
      <c r="E894" s="2" t="s">
        <v>416</v>
      </c>
      <c r="F894" s="2">
        <v>5</v>
      </c>
      <c r="G894" s="2">
        <v>4</v>
      </c>
      <c r="H894" s="2">
        <v>4489</v>
      </c>
      <c r="I894" s="2">
        <v>3523.7</v>
      </c>
      <c r="J894" s="2">
        <v>3250.3</v>
      </c>
      <c r="K894" s="2">
        <v>203</v>
      </c>
      <c r="L894" s="3">
        <v>9745187.1199999992</v>
      </c>
      <c r="M894" s="3">
        <v>0</v>
      </c>
      <c r="N894" s="3">
        <v>0</v>
      </c>
      <c r="O894" s="3">
        <v>0</v>
      </c>
      <c r="P894" s="3">
        <f t="shared" si="305"/>
        <v>9745187.1199999992</v>
      </c>
      <c r="Q894" s="3">
        <f t="shared" si="306"/>
        <v>2765.6120328064248</v>
      </c>
      <c r="R894" s="3">
        <v>15577.35</v>
      </c>
      <c r="S894" s="23">
        <v>42735</v>
      </c>
      <c r="T894" s="201"/>
    </row>
    <row r="895" spans="1:20" s="189" customFormat="1" ht="27.75" hidden="1" customHeight="1" x14ac:dyDescent="0.25">
      <c r="A895" s="2">
        <v>140</v>
      </c>
      <c r="B895" s="36" t="s">
        <v>506</v>
      </c>
      <c r="C895" s="115">
        <v>1984</v>
      </c>
      <c r="D895" s="2">
        <v>0</v>
      </c>
      <c r="E895" s="2" t="s">
        <v>416</v>
      </c>
      <c r="F895" s="2">
        <v>5</v>
      </c>
      <c r="G895" s="2">
        <v>4</v>
      </c>
      <c r="H895" s="2">
        <v>3653.9</v>
      </c>
      <c r="I895" s="2">
        <v>3582.7</v>
      </c>
      <c r="J895" s="2">
        <v>3323.5</v>
      </c>
      <c r="K895" s="2">
        <v>201</v>
      </c>
      <c r="L895" s="3">
        <v>6408871.3899999997</v>
      </c>
      <c r="M895" s="3">
        <v>0</v>
      </c>
      <c r="N895" s="3">
        <v>0</v>
      </c>
      <c r="O895" s="3">
        <v>0</v>
      </c>
      <c r="P895" s="3">
        <f t="shared" si="305"/>
        <v>6408871.3899999997</v>
      </c>
      <c r="Q895" s="3">
        <f t="shared" si="306"/>
        <v>1788.8384151617495</v>
      </c>
      <c r="R895" s="3">
        <v>15577.35</v>
      </c>
      <c r="S895" s="23">
        <v>42735</v>
      </c>
      <c r="T895" s="201"/>
    </row>
    <row r="896" spans="1:20" s="189" customFormat="1" ht="27.75" hidden="1" customHeight="1" x14ac:dyDescent="0.25">
      <c r="A896" s="2">
        <v>141</v>
      </c>
      <c r="B896" s="36" t="s">
        <v>507</v>
      </c>
      <c r="C896" s="115">
        <v>1983</v>
      </c>
      <c r="D896" s="2">
        <v>0</v>
      </c>
      <c r="E896" s="2" t="s">
        <v>416</v>
      </c>
      <c r="F896" s="2">
        <v>5</v>
      </c>
      <c r="G896" s="2">
        <v>4</v>
      </c>
      <c r="H896" s="2">
        <v>4488</v>
      </c>
      <c r="I896" s="2">
        <v>3596</v>
      </c>
      <c r="J896" s="2">
        <v>3315.6</v>
      </c>
      <c r="K896" s="2">
        <v>218</v>
      </c>
      <c r="L896" s="3">
        <v>8250844.1699999999</v>
      </c>
      <c r="M896" s="3">
        <v>0</v>
      </c>
      <c r="N896" s="3">
        <v>825084.41</v>
      </c>
      <c r="O896" s="3">
        <v>371287.99</v>
      </c>
      <c r="P896" s="3">
        <f t="shared" si="305"/>
        <v>7054471.7699999996</v>
      </c>
      <c r="Q896" s="3">
        <f t="shared" si="306"/>
        <v>2294.4505478309234</v>
      </c>
      <c r="R896" s="3">
        <v>15577.35</v>
      </c>
      <c r="S896" s="23">
        <v>42735</v>
      </c>
      <c r="T896" s="201"/>
    </row>
    <row r="897" spans="1:20" s="189" customFormat="1" ht="27.75" hidden="1" customHeight="1" x14ac:dyDescent="0.25">
      <c r="A897" s="2">
        <v>142</v>
      </c>
      <c r="B897" s="36" t="s">
        <v>839</v>
      </c>
      <c r="C897" s="115">
        <v>1987</v>
      </c>
      <c r="D897" s="2">
        <v>0</v>
      </c>
      <c r="E897" s="2" t="s">
        <v>848</v>
      </c>
      <c r="F897" s="2">
        <v>9</v>
      </c>
      <c r="G897" s="2">
        <v>6</v>
      </c>
      <c r="H897" s="2">
        <v>14401.9</v>
      </c>
      <c r="I897" s="2">
        <v>11307.3</v>
      </c>
      <c r="J897" s="2">
        <v>6660</v>
      </c>
      <c r="K897" s="2">
        <v>587</v>
      </c>
      <c r="L897" s="3">
        <v>10636571.73</v>
      </c>
      <c r="M897" s="3">
        <v>0</v>
      </c>
      <c r="N897" s="3">
        <v>0</v>
      </c>
      <c r="O897" s="3">
        <v>0</v>
      </c>
      <c r="P897" s="3">
        <f t="shared" si="305"/>
        <v>10636571.73</v>
      </c>
      <c r="Q897" s="3">
        <f t="shared" si="306"/>
        <v>940.68183651269544</v>
      </c>
      <c r="R897" s="3">
        <v>25690.240000000002</v>
      </c>
      <c r="S897" s="23">
        <v>42735</v>
      </c>
      <c r="T897" s="201"/>
    </row>
    <row r="898" spans="1:20" s="189" customFormat="1" ht="27.75" hidden="1" customHeight="1" x14ac:dyDescent="0.25">
      <c r="A898" s="2">
        <v>143</v>
      </c>
      <c r="B898" s="36" t="s">
        <v>510</v>
      </c>
      <c r="C898" s="115">
        <v>1983</v>
      </c>
      <c r="D898" s="2">
        <v>0</v>
      </c>
      <c r="E898" s="2" t="s">
        <v>416</v>
      </c>
      <c r="F898" s="2">
        <v>5</v>
      </c>
      <c r="G898" s="2">
        <v>4</v>
      </c>
      <c r="H898" s="2">
        <v>4487.3999999999996</v>
      </c>
      <c r="I898" s="2">
        <v>3063.9</v>
      </c>
      <c r="J898" s="2">
        <v>3041.6</v>
      </c>
      <c r="K898" s="2">
        <v>141</v>
      </c>
      <c r="L898" s="3">
        <v>10897820.82</v>
      </c>
      <c r="M898" s="3">
        <v>0</v>
      </c>
      <c r="N898" s="3">
        <v>1089782.07</v>
      </c>
      <c r="O898" s="3">
        <v>490401.94</v>
      </c>
      <c r="P898" s="3">
        <f t="shared" si="305"/>
        <v>9317636.8100000005</v>
      </c>
      <c r="Q898" s="3">
        <f t="shared" si="306"/>
        <v>3556.846117693136</v>
      </c>
      <c r="R898" s="3">
        <v>15577.35</v>
      </c>
      <c r="S898" s="23">
        <v>42735</v>
      </c>
      <c r="T898" s="201"/>
    </row>
    <row r="899" spans="1:20" s="189" customFormat="1" ht="27.75" hidden="1" customHeight="1" x14ac:dyDescent="0.25">
      <c r="A899" s="2">
        <v>144</v>
      </c>
      <c r="B899" s="36" t="s">
        <v>511</v>
      </c>
      <c r="C899" s="115">
        <v>1984</v>
      </c>
      <c r="D899" s="2">
        <v>0</v>
      </c>
      <c r="E899" s="2" t="s">
        <v>416</v>
      </c>
      <c r="F899" s="2">
        <v>5</v>
      </c>
      <c r="G899" s="2">
        <v>4</v>
      </c>
      <c r="H899" s="2">
        <v>4384.2</v>
      </c>
      <c r="I899" s="2">
        <v>3603.4</v>
      </c>
      <c r="J899" s="2">
        <v>3309</v>
      </c>
      <c r="K899" s="2">
        <v>197</v>
      </c>
      <c r="L899" s="3">
        <v>8054427.5700000003</v>
      </c>
      <c r="M899" s="3">
        <v>0</v>
      </c>
      <c r="N899" s="3">
        <v>805442.75</v>
      </c>
      <c r="O899" s="3">
        <v>362449.24</v>
      </c>
      <c r="P899" s="3">
        <f t="shared" si="305"/>
        <v>6886535.5800000001</v>
      </c>
      <c r="Q899" s="3">
        <f t="shared" si="306"/>
        <v>2235.2299411666759</v>
      </c>
      <c r="R899" s="3">
        <v>15577.35</v>
      </c>
      <c r="S899" s="23">
        <v>42735</v>
      </c>
      <c r="T899" s="201"/>
    </row>
    <row r="900" spans="1:20" s="189" customFormat="1" ht="27.75" hidden="1" customHeight="1" x14ac:dyDescent="0.25">
      <c r="A900" s="2">
        <v>145</v>
      </c>
      <c r="B900" s="36" t="s">
        <v>514</v>
      </c>
      <c r="C900" s="115">
        <v>1983</v>
      </c>
      <c r="D900" s="2">
        <v>0</v>
      </c>
      <c r="E900" s="2" t="s">
        <v>416</v>
      </c>
      <c r="F900" s="2">
        <v>5</v>
      </c>
      <c r="G900" s="2">
        <v>4</v>
      </c>
      <c r="H900" s="2">
        <v>4517.8999999999996</v>
      </c>
      <c r="I900" s="2">
        <v>3362.2</v>
      </c>
      <c r="J900" s="2">
        <v>2240.5</v>
      </c>
      <c r="K900" s="2">
        <v>218</v>
      </c>
      <c r="L900" s="3">
        <v>15466380.84</v>
      </c>
      <c r="M900" s="3">
        <v>0</v>
      </c>
      <c r="N900" s="3">
        <v>1546638.08</v>
      </c>
      <c r="O900" s="3">
        <v>695987.14</v>
      </c>
      <c r="P900" s="3">
        <f t="shared" si="305"/>
        <v>13223755.619999999</v>
      </c>
      <c r="Q900" s="3">
        <f t="shared" si="306"/>
        <v>4600.0775801558502</v>
      </c>
      <c r="R900" s="3">
        <v>15577.35</v>
      </c>
      <c r="S900" s="23">
        <v>42735</v>
      </c>
      <c r="T900" s="201"/>
    </row>
    <row r="901" spans="1:20" s="189" customFormat="1" ht="27.75" hidden="1" customHeight="1" x14ac:dyDescent="0.25">
      <c r="A901" s="2"/>
      <c r="B901" s="212" t="s">
        <v>109</v>
      </c>
      <c r="C901" s="214"/>
      <c r="D901" s="69"/>
      <c r="E901" s="69"/>
      <c r="F901" s="69"/>
      <c r="G901" s="69"/>
      <c r="H901" s="69">
        <f>SUM(H891:H900)</f>
        <v>101885.29999999997</v>
      </c>
      <c r="I901" s="69">
        <f>SUM(I891:I900)</f>
        <v>50535.56</v>
      </c>
      <c r="J901" s="69">
        <f>SUM(J891:J900)</f>
        <v>41922.06</v>
      </c>
      <c r="K901" s="69">
        <f>SUM(K891:K900)</f>
        <v>2688</v>
      </c>
      <c r="L901" s="19">
        <f>ROUND(SUM(L891:L900),2)</f>
        <v>96350419.140000001</v>
      </c>
      <c r="M901" s="19">
        <f t="shared" ref="M901:Q901" si="307">ROUND(SUM(M891:M900),2)</f>
        <v>0</v>
      </c>
      <c r="N901" s="19">
        <f t="shared" si="307"/>
        <v>4266947.3099999996</v>
      </c>
      <c r="O901" s="19">
        <f t="shared" si="307"/>
        <v>1920126.31</v>
      </c>
      <c r="P901" s="19">
        <f t="shared" si="307"/>
        <v>90163345.519999996</v>
      </c>
      <c r="Q901" s="19">
        <f t="shared" si="307"/>
        <v>23676.76</v>
      </c>
      <c r="R901" s="70"/>
      <c r="S901" s="2"/>
      <c r="T901" s="169"/>
    </row>
    <row r="902" spans="1:20" s="98" customFormat="1" ht="27.75" hidden="1" customHeight="1" x14ac:dyDescent="0.25">
      <c r="A902" s="2"/>
      <c r="B902" s="205" t="s">
        <v>158</v>
      </c>
      <c r="C902" s="206"/>
      <c r="D902" s="2"/>
      <c r="E902" s="2"/>
      <c r="F902" s="2"/>
      <c r="G902" s="2"/>
      <c r="H902" s="2"/>
      <c r="I902" s="2"/>
      <c r="J902" s="2"/>
      <c r="K902" s="2"/>
      <c r="L902" s="3"/>
      <c r="M902" s="3"/>
      <c r="N902" s="3"/>
      <c r="O902" s="3"/>
      <c r="P902" s="3"/>
      <c r="Q902" s="3"/>
      <c r="R902" s="3"/>
      <c r="S902" s="2"/>
      <c r="T902" s="169"/>
    </row>
    <row r="903" spans="1:20" s="189" customFormat="1" ht="27.75" hidden="1" customHeight="1" x14ac:dyDescent="0.25">
      <c r="A903" s="2">
        <v>146</v>
      </c>
      <c r="B903" s="14" t="s">
        <v>515</v>
      </c>
      <c r="C903" s="115">
        <v>1975</v>
      </c>
      <c r="D903" s="2">
        <v>0</v>
      </c>
      <c r="E903" s="2" t="s">
        <v>416</v>
      </c>
      <c r="F903" s="2">
        <v>5</v>
      </c>
      <c r="G903" s="2">
        <v>6</v>
      </c>
      <c r="H903" s="3">
        <v>6310.6</v>
      </c>
      <c r="I903" s="3">
        <v>4531.2</v>
      </c>
      <c r="J903" s="3">
        <v>3529.9</v>
      </c>
      <c r="K903" s="6">
        <v>252</v>
      </c>
      <c r="L903" s="3">
        <v>16499043.16</v>
      </c>
      <c r="M903" s="3">
        <v>0</v>
      </c>
      <c r="N903" s="3">
        <v>0</v>
      </c>
      <c r="O903" s="3">
        <v>0</v>
      </c>
      <c r="P903" s="3">
        <f t="shared" ref="P903:P935" si="308">ROUND(SUM(L903-N903-O903),2)</f>
        <v>16499043.16</v>
      </c>
      <c r="Q903" s="3">
        <f t="shared" ref="Q903:Q935" si="309">L903/I903</f>
        <v>3641.2083245056497</v>
      </c>
      <c r="R903" s="3">
        <v>15577.35</v>
      </c>
      <c r="S903" s="23">
        <v>42735</v>
      </c>
      <c r="T903" s="201"/>
    </row>
    <row r="904" spans="1:20" s="189" customFormat="1" ht="27.75" hidden="1" customHeight="1" x14ac:dyDescent="0.25">
      <c r="A904" s="2">
        <v>147</v>
      </c>
      <c r="B904" s="14" t="s">
        <v>516</v>
      </c>
      <c r="C904" s="115">
        <v>1976</v>
      </c>
      <c r="D904" s="2">
        <v>0</v>
      </c>
      <c r="E904" s="2" t="s">
        <v>416</v>
      </c>
      <c r="F904" s="2">
        <v>5</v>
      </c>
      <c r="G904" s="2">
        <v>4</v>
      </c>
      <c r="H904" s="3">
        <v>5620.5</v>
      </c>
      <c r="I904" s="3">
        <v>4016.1</v>
      </c>
      <c r="J904" s="3">
        <v>3352.9</v>
      </c>
      <c r="K904" s="6">
        <v>153</v>
      </c>
      <c r="L904" s="3">
        <v>13817960.73</v>
      </c>
      <c r="M904" s="3">
        <v>0</v>
      </c>
      <c r="N904" s="3">
        <v>0</v>
      </c>
      <c r="O904" s="3">
        <v>0</v>
      </c>
      <c r="P904" s="3">
        <f t="shared" si="308"/>
        <v>13817960.73</v>
      </c>
      <c r="Q904" s="3">
        <f t="shared" si="309"/>
        <v>3440.6416000597596</v>
      </c>
      <c r="R904" s="3">
        <v>15577.35</v>
      </c>
      <c r="S904" s="23">
        <v>42735</v>
      </c>
      <c r="T904" s="201"/>
    </row>
    <row r="905" spans="1:20" s="189" customFormat="1" ht="27.75" hidden="1" customHeight="1" x14ac:dyDescent="0.25">
      <c r="A905" s="2">
        <v>148</v>
      </c>
      <c r="B905" s="14" t="s">
        <v>517</v>
      </c>
      <c r="C905" s="115">
        <v>1976</v>
      </c>
      <c r="D905" s="2">
        <v>0</v>
      </c>
      <c r="E905" s="2" t="s">
        <v>416</v>
      </c>
      <c r="F905" s="2">
        <v>5</v>
      </c>
      <c r="G905" s="2">
        <v>6</v>
      </c>
      <c r="H905" s="3">
        <v>6128.4</v>
      </c>
      <c r="I905" s="3">
        <v>4363.2</v>
      </c>
      <c r="J905" s="3">
        <v>3479.78</v>
      </c>
      <c r="K905" s="6">
        <v>239</v>
      </c>
      <c r="L905" s="3">
        <v>9563475.5099999998</v>
      </c>
      <c r="M905" s="3">
        <v>0</v>
      </c>
      <c r="N905" s="3">
        <v>0</v>
      </c>
      <c r="O905" s="3">
        <v>0</v>
      </c>
      <c r="P905" s="3">
        <f t="shared" si="308"/>
        <v>9563475.5099999998</v>
      </c>
      <c r="Q905" s="3">
        <f t="shared" si="309"/>
        <v>2191.8489892739276</v>
      </c>
      <c r="R905" s="3">
        <v>15577.35</v>
      </c>
      <c r="S905" s="23">
        <v>42735</v>
      </c>
      <c r="T905" s="201"/>
    </row>
    <row r="906" spans="1:20" s="189" customFormat="1" ht="27.75" hidden="1" customHeight="1" x14ac:dyDescent="0.25">
      <c r="A906" s="2">
        <v>149</v>
      </c>
      <c r="B906" s="14" t="s">
        <v>518</v>
      </c>
      <c r="C906" s="115">
        <v>1976</v>
      </c>
      <c r="D906" s="2">
        <v>0</v>
      </c>
      <c r="E906" s="2" t="s">
        <v>416</v>
      </c>
      <c r="F906" s="2">
        <v>5</v>
      </c>
      <c r="G906" s="2">
        <v>6</v>
      </c>
      <c r="H906" s="3">
        <v>6296.7</v>
      </c>
      <c r="I906" s="3">
        <v>4511.8999999999996</v>
      </c>
      <c r="J906" s="3">
        <v>3719.39</v>
      </c>
      <c r="K906" s="6">
        <v>279</v>
      </c>
      <c r="L906" s="3">
        <v>10791926.890000001</v>
      </c>
      <c r="M906" s="3">
        <v>0</v>
      </c>
      <c r="N906" s="3">
        <v>0</v>
      </c>
      <c r="O906" s="3">
        <v>0</v>
      </c>
      <c r="P906" s="3">
        <f t="shared" si="308"/>
        <v>10791926.890000001</v>
      </c>
      <c r="Q906" s="3">
        <f t="shared" si="309"/>
        <v>2391.8807797158629</v>
      </c>
      <c r="R906" s="3">
        <v>15577.35</v>
      </c>
      <c r="S906" s="23">
        <v>42735</v>
      </c>
      <c r="T906" s="201"/>
    </row>
    <row r="907" spans="1:20" s="189" customFormat="1" ht="27.75" hidden="1" customHeight="1" x14ac:dyDescent="0.25">
      <c r="A907" s="2">
        <v>150</v>
      </c>
      <c r="B907" s="14" t="s">
        <v>519</v>
      </c>
      <c r="C907" s="115">
        <v>1976</v>
      </c>
      <c r="D907" s="2">
        <v>0</v>
      </c>
      <c r="E907" s="2" t="s">
        <v>416</v>
      </c>
      <c r="F907" s="2">
        <v>5</v>
      </c>
      <c r="G907" s="2">
        <v>4</v>
      </c>
      <c r="H907" s="3">
        <v>5653.4</v>
      </c>
      <c r="I907" s="3">
        <v>3996.7</v>
      </c>
      <c r="J907" s="3">
        <v>3431.9</v>
      </c>
      <c r="K907" s="6">
        <v>143</v>
      </c>
      <c r="L907" s="3">
        <v>13044425.550000001</v>
      </c>
      <c r="M907" s="3">
        <v>0</v>
      </c>
      <c r="N907" s="3">
        <v>0</v>
      </c>
      <c r="O907" s="3">
        <v>0</v>
      </c>
      <c r="P907" s="3">
        <f t="shared" si="308"/>
        <v>13044425.550000001</v>
      </c>
      <c r="Q907" s="3">
        <f t="shared" si="309"/>
        <v>3263.799021692897</v>
      </c>
      <c r="R907" s="3">
        <v>15577.35</v>
      </c>
      <c r="S907" s="23">
        <v>42735</v>
      </c>
      <c r="T907" s="201"/>
    </row>
    <row r="908" spans="1:20" s="189" customFormat="1" ht="27.75" hidden="1" customHeight="1" x14ac:dyDescent="0.25">
      <c r="A908" s="2">
        <v>151</v>
      </c>
      <c r="B908" s="14" t="s">
        <v>520</v>
      </c>
      <c r="C908" s="115">
        <v>1976</v>
      </c>
      <c r="D908" s="2">
        <v>0</v>
      </c>
      <c r="E908" s="2" t="s">
        <v>416</v>
      </c>
      <c r="F908" s="2">
        <v>5</v>
      </c>
      <c r="G908" s="2">
        <v>3</v>
      </c>
      <c r="H908" s="3">
        <v>6830.7</v>
      </c>
      <c r="I908" s="3">
        <v>5666.3</v>
      </c>
      <c r="J908" s="3">
        <v>4227.42</v>
      </c>
      <c r="K908" s="6">
        <v>390</v>
      </c>
      <c r="L908" s="3">
        <v>20356075.850000001</v>
      </c>
      <c r="M908" s="3">
        <v>0</v>
      </c>
      <c r="N908" s="3">
        <v>0</v>
      </c>
      <c r="O908" s="3">
        <v>0</v>
      </c>
      <c r="P908" s="3">
        <f t="shared" si="308"/>
        <v>20356075.850000001</v>
      </c>
      <c r="Q908" s="3">
        <f t="shared" si="309"/>
        <v>3592.4811340733813</v>
      </c>
      <c r="R908" s="3">
        <v>15577.35</v>
      </c>
      <c r="S908" s="23">
        <v>42735</v>
      </c>
      <c r="T908" s="201"/>
    </row>
    <row r="909" spans="1:20" s="189" customFormat="1" ht="27.75" hidden="1" customHeight="1" x14ac:dyDescent="0.25">
      <c r="A909" s="2">
        <v>152</v>
      </c>
      <c r="B909" s="14" t="s">
        <v>346</v>
      </c>
      <c r="C909" s="115">
        <v>1973</v>
      </c>
      <c r="D909" s="2">
        <v>0</v>
      </c>
      <c r="E909" s="2" t="s">
        <v>416</v>
      </c>
      <c r="F909" s="2">
        <v>5</v>
      </c>
      <c r="G909" s="2">
        <v>6</v>
      </c>
      <c r="H909" s="3">
        <v>5710</v>
      </c>
      <c r="I909" s="3">
        <v>5084.7</v>
      </c>
      <c r="J909" s="3">
        <v>4928.3999999999996</v>
      </c>
      <c r="K909" s="2">
        <v>222</v>
      </c>
      <c r="L909" s="3">
        <v>16140643.83</v>
      </c>
      <c r="M909" s="3">
        <v>0</v>
      </c>
      <c r="N909" s="3">
        <v>1614064.39</v>
      </c>
      <c r="O909" s="3">
        <v>726328.97</v>
      </c>
      <c r="P909" s="3">
        <f t="shared" si="308"/>
        <v>13800250.470000001</v>
      </c>
      <c r="Q909" s="3">
        <f t="shared" si="309"/>
        <v>3174.3551890967019</v>
      </c>
      <c r="R909" s="3">
        <v>15777.35</v>
      </c>
      <c r="S909" s="23">
        <v>42735</v>
      </c>
      <c r="T909" s="95"/>
    </row>
    <row r="910" spans="1:20" s="189" customFormat="1" ht="27.75" hidden="1" customHeight="1" x14ac:dyDescent="0.25">
      <c r="A910" s="2">
        <v>153</v>
      </c>
      <c r="B910" s="14" t="s">
        <v>347</v>
      </c>
      <c r="C910" s="115">
        <v>1973</v>
      </c>
      <c r="D910" s="2">
        <v>0</v>
      </c>
      <c r="E910" s="2" t="s">
        <v>416</v>
      </c>
      <c r="F910" s="2">
        <v>5</v>
      </c>
      <c r="G910" s="2">
        <v>6</v>
      </c>
      <c r="H910" s="3">
        <v>5680.5</v>
      </c>
      <c r="I910" s="3">
        <v>5039.3999999999996</v>
      </c>
      <c r="J910" s="3">
        <v>4892.8</v>
      </c>
      <c r="K910" s="2">
        <v>196</v>
      </c>
      <c r="L910" s="3">
        <v>16758671.560000001</v>
      </c>
      <c r="M910" s="3">
        <v>0</v>
      </c>
      <c r="N910" s="3">
        <v>1675867.15</v>
      </c>
      <c r="O910" s="3">
        <v>754140.21</v>
      </c>
      <c r="P910" s="3">
        <f t="shared" si="308"/>
        <v>14328664.199999999</v>
      </c>
      <c r="Q910" s="3">
        <f t="shared" si="309"/>
        <v>3325.5291423582175</v>
      </c>
      <c r="R910" s="3">
        <v>15777.35</v>
      </c>
      <c r="S910" s="23">
        <v>42735</v>
      </c>
      <c r="T910" s="95"/>
    </row>
    <row r="911" spans="1:20" s="189" customFormat="1" ht="27.75" hidden="1" customHeight="1" x14ac:dyDescent="0.25">
      <c r="A911" s="2">
        <v>154</v>
      </c>
      <c r="B911" s="14" t="s">
        <v>521</v>
      </c>
      <c r="C911" s="115">
        <v>1976</v>
      </c>
      <c r="D911" s="2">
        <v>0</v>
      </c>
      <c r="E911" s="2" t="s">
        <v>416</v>
      </c>
      <c r="F911" s="2">
        <v>5</v>
      </c>
      <c r="G911" s="2">
        <v>6</v>
      </c>
      <c r="H911" s="3">
        <v>5694.9</v>
      </c>
      <c r="I911" s="3">
        <v>4932.8</v>
      </c>
      <c r="J911" s="3">
        <v>4494.5</v>
      </c>
      <c r="K911" s="6">
        <v>240</v>
      </c>
      <c r="L911" s="3">
        <v>14173586.949999999</v>
      </c>
      <c r="M911" s="3">
        <v>0</v>
      </c>
      <c r="N911" s="3">
        <v>0</v>
      </c>
      <c r="O911" s="3">
        <v>0</v>
      </c>
      <c r="P911" s="3">
        <f t="shared" si="308"/>
        <v>14173586.949999999</v>
      </c>
      <c r="Q911" s="3">
        <f t="shared" si="309"/>
        <v>2873.3350125689262</v>
      </c>
      <c r="R911" s="3">
        <v>15577.35</v>
      </c>
      <c r="S911" s="23">
        <v>42735</v>
      </c>
      <c r="T911" s="201"/>
    </row>
    <row r="912" spans="1:20" s="189" customFormat="1" ht="27.75" hidden="1" customHeight="1" x14ac:dyDescent="0.25">
      <c r="A912" s="2">
        <v>155</v>
      </c>
      <c r="B912" s="14" t="s">
        <v>522</v>
      </c>
      <c r="C912" s="115">
        <v>1976</v>
      </c>
      <c r="D912" s="2">
        <v>0</v>
      </c>
      <c r="E912" s="2" t="s">
        <v>416</v>
      </c>
      <c r="F912" s="2">
        <v>5</v>
      </c>
      <c r="G912" s="2">
        <v>8</v>
      </c>
      <c r="H912" s="3">
        <v>7663.9</v>
      </c>
      <c r="I912" s="3">
        <v>6611.5</v>
      </c>
      <c r="J912" s="3">
        <v>6611.5</v>
      </c>
      <c r="K912" s="6">
        <v>317</v>
      </c>
      <c r="L912" s="3">
        <v>22505029.719999999</v>
      </c>
      <c r="M912" s="3">
        <v>0</v>
      </c>
      <c r="N912" s="3">
        <v>0</v>
      </c>
      <c r="O912" s="3">
        <v>0</v>
      </c>
      <c r="P912" s="3">
        <f t="shared" si="308"/>
        <v>22505029.719999999</v>
      </c>
      <c r="Q912" s="3">
        <f t="shared" si="309"/>
        <v>3403.9219118203127</v>
      </c>
      <c r="R912" s="3">
        <v>15577.35</v>
      </c>
      <c r="S912" s="23">
        <v>42735</v>
      </c>
      <c r="T912" s="201"/>
    </row>
    <row r="913" spans="1:21" s="189" customFormat="1" ht="27.75" hidden="1" customHeight="1" x14ac:dyDescent="0.25">
      <c r="A913" s="2">
        <v>156</v>
      </c>
      <c r="B913" s="14" t="s">
        <v>523</v>
      </c>
      <c r="C913" s="115">
        <v>1976</v>
      </c>
      <c r="D913" s="2">
        <v>0</v>
      </c>
      <c r="E913" s="2" t="s">
        <v>416</v>
      </c>
      <c r="F913" s="2">
        <v>5</v>
      </c>
      <c r="G913" s="2">
        <v>8</v>
      </c>
      <c r="H913" s="3">
        <v>5978.3</v>
      </c>
      <c r="I913" s="3">
        <v>5118.7</v>
      </c>
      <c r="J913" s="3">
        <v>4852.5</v>
      </c>
      <c r="K913" s="6">
        <v>311</v>
      </c>
      <c r="L913" s="3">
        <v>19282872.300000001</v>
      </c>
      <c r="M913" s="3">
        <v>0</v>
      </c>
      <c r="N913" s="3">
        <v>0</v>
      </c>
      <c r="O913" s="3">
        <v>0</v>
      </c>
      <c r="P913" s="3">
        <f t="shared" si="308"/>
        <v>19282872.300000001</v>
      </c>
      <c r="Q913" s="3">
        <f t="shared" si="309"/>
        <v>3767.1424971184092</v>
      </c>
      <c r="R913" s="3">
        <v>15577.35</v>
      </c>
      <c r="S913" s="23">
        <v>42735</v>
      </c>
      <c r="T913" s="201"/>
    </row>
    <row r="914" spans="1:21" s="189" customFormat="1" ht="27.75" hidden="1" customHeight="1" x14ac:dyDescent="0.25">
      <c r="A914" s="2">
        <v>157</v>
      </c>
      <c r="B914" s="14" t="s">
        <v>524</v>
      </c>
      <c r="C914" s="115">
        <v>1975</v>
      </c>
      <c r="D914" s="2">
        <v>0</v>
      </c>
      <c r="E914" s="2" t="s">
        <v>416</v>
      </c>
      <c r="F914" s="2">
        <v>5</v>
      </c>
      <c r="G914" s="2">
        <v>8</v>
      </c>
      <c r="H914" s="3">
        <v>6026.1</v>
      </c>
      <c r="I914" s="3">
        <v>5165.8999999999996</v>
      </c>
      <c r="J914" s="3">
        <v>4925.3999999999996</v>
      </c>
      <c r="K914" s="6">
        <v>355</v>
      </c>
      <c r="L914" s="3">
        <v>20156912.98</v>
      </c>
      <c r="M914" s="3">
        <v>0</v>
      </c>
      <c r="N914" s="3">
        <v>0</v>
      </c>
      <c r="O914" s="3">
        <v>0</v>
      </c>
      <c r="P914" s="3">
        <f t="shared" si="308"/>
        <v>20156912.98</v>
      </c>
      <c r="Q914" s="3">
        <f t="shared" si="309"/>
        <v>3901.9169902630715</v>
      </c>
      <c r="R914" s="3">
        <v>15577.35</v>
      </c>
      <c r="S914" s="23">
        <v>42735</v>
      </c>
      <c r="T914" s="201"/>
    </row>
    <row r="915" spans="1:21" s="189" customFormat="1" ht="27.75" hidden="1" customHeight="1" x14ac:dyDescent="0.25">
      <c r="A915" s="2">
        <v>158</v>
      </c>
      <c r="B915" s="14" t="s">
        <v>525</v>
      </c>
      <c r="C915" s="115">
        <v>1976</v>
      </c>
      <c r="D915" s="2">
        <v>0</v>
      </c>
      <c r="E915" s="2" t="s">
        <v>416</v>
      </c>
      <c r="F915" s="2">
        <v>5</v>
      </c>
      <c r="G915" s="2">
        <v>8</v>
      </c>
      <c r="H915" s="3">
        <v>7752</v>
      </c>
      <c r="I915" s="3">
        <v>6631.9</v>
      </c>
      <c r="J915" s="3">
        <v>6426.27</v>
      </c>
      <c r="K915" s="6">
        <v>319</v>
      </c>
      <c r="L915" s="3">
        <v>23607558.960000001</v>
      </c>
      <c r="M915" s="3">
        <v>0</v>
      </c>
      <c r="N915" s="3">
        <v>0</v>
      </c>
      <c r="O915" s="3">
        <v>0</v>
      </c>
      <c r="P915" s="3">
        <f t="shared" si="308"/>
        <v>23607558.960000001</v>
      </c>
      <c r="Q915" s="3">
        <f t="shared" si="309"/>
        <v>3559.6976673351533</v>
      </c>
      <c r="R915" s="3">
        <v>15577.35</v>
      </c>
      <c r="S915" s="23">
        <v>42735</v>
      </c>
      <c r="T915" s="201"/>
    </row>
    <row r="916" spans="1:21" s="189" customFormat="1" ht="27.75" hidden="1" customHeight="1" x14ac:dyDescent="0.25">
      <c r="A916" s="2">
        <v>159</v>
      </c>
      <c r="B916" s="14" t="s">
        <v>350</v>
      </c>
      <c r="C916" s="115">
        <v>1972</v>
      </c>
      <c r="D916" s="2">
        <v>0</v>
      </c>
      <c r="E916" s="11" t="s">
        <v>118</v>
      </c>
      <c r="F916" s="2">
        <v>5</v>
      </c>
      <c r="G916" s="2">
        <v>6</v>
      </c>
      <c r="H916" s="3">
        <v>4793.7</v>
      </c>
      <c r="I916" s="3">
        <v>4220.8999999999996</v>
      </c>
      <c r="J916" s="3">
        <v>3167.7</v>
      </c>
      <c r="K916" s="2">
        <v>181</v>
      </c>
      <c r="L916" s="10">
        <v>3364400.82</v>
      </c>
      <c r="M916" s="3">
        <v>0</v>
      </c>
      <c r="N916" s="3">
        <v>0</v>
      </c>
      <c r="O916" s="3">
        <v>0</v>
      </c>
      <c r="P916" s="3">
        <f t="shared" si="308"/>
        <v>3364400.82</v>
      </c>
      <c r="Q916" s="3">
        <f t="shared" si="309"/>
        <v>797.08138548650766</v>
      </c>
      <c r="R916" s="3">
        <v>24736.34</v>
      </c>
      <c r="S916" s="23">
        <v>42735</v>
      </c>
      <c r="T916" s="95"/>
      <c r="U916" s="188"/>
    </row>
    <row r="917" spans="1:21" s="189" customFormat="1" ht="27.75" hidden="1" customHeight="1" x14ac:dyDescent="0.25">
      <c r="A917" s="2">
        <v>160</v>
      </c>
      <c r="B917" s="14" t="s">
        <v>526</v>
      </c>
      <c r="C917" s="115">
        <v>1975</v>
      </c>
      <c r="D917" s="2">
        <v>0</v>
      </c>
      <c r="E917" s="2" t="s">
        <v>416</v>
      </c>
      <c r="F917" s="2">
        <v>5</v>
      </c>
      <c r="G917" s="2">
        <v>12</v>
      </c>
      <c r="H917" s="3">
        <v>11431.55</v>
      </c>
      <c r="I917" s="3">
        <v>9796.2000000000007</v>
      </c>
      <c r="J917" s="3">
        <v>9094</v>
      </c>
      <c r="K917" s="6">
        <v>441</v>
      </c>
      <c r="L917" s="3">
        <v>41630255.189999998</v>
      </c>
      <c r="M917" s="3">
        <v>0</v>
      </c>
      <c r="N917" s="3">
        <v>0</v>
      </c>
      <c r="O917" s="3">
        <v>0</v>
      </c>
      <c r="P917" s="3">
        <f t="shared" si="308"/>
        <v>41630255.189999998</v>
      </c>
      <c r="Q917" s="3">
        <f t="shared" si="309"/>
        <v>4249.6330403625889</v>
      </c>
      <c r="R917" s="3">
        <v>15577.35</v>
      </c>
      <c r="S917" s="23">
        <v>42735</v>
      </c>
      <c r="T917" s="201"/>
    </row>
    <row r="918" spans="1:21" s="189" customFormat="1" ht="27.75" hidden="1" customHeight="1" x14ac:dyDescent="0.25">
      <c r="A918" s="2">
        <v>161</v>
      </c>
      <c r="B918" s="14" t="s">
        <v>527</v>
      </c>
      <c r="C918" s="115">
        <v>1975</v>
      </c>
      <c r="D918" s="2">
        <v>2009</v>
      </c>
      <c r="E918" s="2" t="s">
        <v>416</v>
      </c>
      <c r="F918" s="2">
        <v>5</v>
      </c>
      <c r="G918" s="2">
        <v>12</v>
      </c>
      <c r="H918" s="3">
        <v>11416.6</v>
      </c>
      <c r="I918" s="3">
        <v>9733.7000000000007</v>
      </c>
      <c r="J918" s="3">
        <v>9432.1</v>
      </c>
      <c r="K918" s="6">
        <v>426</v>
      </c>
      <c r="L918" s="3">
        <v>39588172.869999997</v>
      </c>
      <c r="M918" s="3">
        <v>0</v>
      </c>
      <c r="N918" s="3">
        <v>0</v>
      </c>
      <c r="O918" s="3">
        <v>0</v>
      </c>
      <c r="P918" s="3">
        <f t="shared" si="308"/>
        <v>39588172.869999997</v>
      </c>
      <c r="Q918" s="3">
        <f t="shared" si="309"/>
        <v>4067.1248209827704</v>
      </c>
      <c r="R918" s="3">
        <v>15577.35</v>
      </c>
      <c r="S918" s="23">
        <v>42735</v>
      </c>
      <c r="T918" s="201"/>
    </row>
    <row r="919" spans="1:21" s="189" customFormat="1" ht="27.75" hidden="1" customHeight="1" x14ac:dyDescent="0.25">
      <c r="A919" s="2">
        <v>162</v>
      </c>
      <c r="B919" s="14" t="s">
        <v>528</v>
      </c>
      <c r="C919" s="115">
        <v>1976</v>
      </c>
      <c r="D919" s="2">
        <v>0</v>
      </c>
      <c r="E919" s="2" t="s">
        <v>416</v>
      </c>
      <c r="F919" s="2">
        <v>2</v>
      </c>
      <c r="G919" s="2">
        <v>3</v>
      </c>
      <c r="H919" s="3">
        <v>1078.4000000000001</v>
      </c>
      <c r="I919" s="3">
        <v>948.3</v>
      </c>
      <c r="J919" s="3">
        <v>668.9</v>
      </c>
      <c r="K919" s="6">
        <v>48</v>
      </c>
      <c r="L919" s="3">
        <v>4385471.5</v>
      </c>
      <c r="M919" s="3">
        <v>0</v>
      </c>
      <c r="N919" s="3">
        <v>0</v>
      </c>
      <c r="O919" s="3">
        <v>0</v>
      </c>
      <c r="P919" s="3">
        <f t="shared" si="308"/>
        <v>4385471.5</v>
      </c>
      <c r="Q919" s="3">
        <f t="shared" si="309"/>
        <v>4624.5613202573031</v>
      </c>
      <c r="R919" s="3">
        <v>15577.35</v>
      </c>
      <c r="S919" s="23">
        <v>42735</v>
      </c>
      <c r="T919" s="201"/>
    </row>
    <row r="920" spans="1:21" s="189" customFormat="1" ht="27.75" hidden="1" customHeight="1" x14ac:dyDescent="0.25">
      <c r="A920" s="2">
        <v>163</v>
      </c>
      <c r="B920" s="14" t="s">
        <v>529</v>
      </c>
      <c r="C920" s="115">
        <v>1975</v>
      </c>
      <c r="D920" s="2">
        <v>2009</v>
      </c>
      <c r="E920" s="11" t="s">
        <v>118</v>
      </c>
      <c r="F920" s="2">
        <v>4</v>
      </c>
      <c r="G920" s="2">
        <v>3</v>
      </c>
      <c r="H920" s="3">
        <v>1759.9</v>
      </c>
      <c r="I920" s="3">
        <v>1548.2</v>
      </c>
      <c r="J920" s="3">
        <v>1430.4</v>
      </c>
      <c r="K920" s="6">
        <v>108</v>
      </c>
      <c r="L920" s="3">
        <v>2195827.3199999998</v>
      </c>
      <c r="M920" s="3">
        <v>0</v>
      </c>
      <c r="N920" s="3">
        <v>0</v>
      </c>
      <c r="O920" s="3">
        <v>0</v>
      </c>
      <c r="P920" s="3">
        <f t="shared" si="308"/>
        <v>2195827.3199999998</v>
      </c>
      <c r="Q920" s="3">
        <f t="shared" si="309"/>
        <v>1418.3098566076733</v>
      </c>
      <c r="R920" s="3">
        <v>24736.34</v>
      </c>
      <c r="S920" s="23">
        <v>42735</v>
      </c>
      <c r="T920" s="201"/>
    </row>
    <row r="921" spans="1:21" s="189" customFormat="1" ht="27.75" hidden="1" customHeight="1" x14ac:dyDescent="0.25">
      <c r="A921" s="2">
        <v>164</v>
      </c>
      <c r="B921" s="14" t="s">
        <v>530</v>
      </c>
      <c r="C921" s="115">
        <v>1976</v>
      </c>
      <c r="D921" s="2">
        <v>1989</v>
      </c>
      <c r="E921" s="11" t="s">
        <v>118</v>
      </c>
      <c r="F921" s="2">
        <v>5</v>
      </c>
      <c r="G921" s="2">
        <v>8</v>
      </c>
      <c r="H921" s="3">
        <v>10523.4</v>
      </c>
      <c r="I921" s="3">
        <v>7450.6</v>
      </c>
      <c r="J921" s="3">
        <v>6441.7</v>
      </c>
      <c r="K921" s="6">
        <v>289</v>
      </c>
      <c r="L921" s="3">
        <v>23547503.149999999</v>
      </c>
      <c r="M921" s="3">
        <v>0</v>
      </c>
      <c r="N921" s="3">
        <v>0</v>
      </c>
      <c r="O921" s="3">
        <v>0</v>
      </c>
      <c r="P921" s="3">
        <f t="shared" si="308"/>
        <v>23547503.149999999</v>
      </c>
      <c r="Q921" s="3">
        <f t="shared" si="309"/>
        <v>3160.4841422167337</v>
      </c>
      <c r="R921" s="3">
        <v>24736.34</v>
      </c>
      <c r="S921" s="23">
        <v>42735</v>
      </c>
      <c r="T921" s="201"/>
    </row>
    <row r="922" spans="1:21" s="189" customFormat="1" ht="27.75" hidden="1" customHeight="1" x14ac:dyDescent="0.25">
      <c r="A922" s="2">
        <v>165</v>
      </c>
      <c r="B922" s="14" t="s">
        <v>531</v>
      </c>
      <c r="C922" s="115">
        <v>1976</v>
      </c>
      <c r="D922" s="2">
        <v>0</v>
      </c>
      <c r="E922" s="2" t="s">
        <v>416</v>
      </c>
      <c r="F922" s="2">
        <v>5</v>
      </c>
      <c r="G922" s="2">
        <v>6</v>
      </c>
      <c r="H922" s="3">
        <v>4367.3</v>
      </c>
      <c r="I922" s="3">
        <v>3842.4</v>
      </c>
      <c r="J922" s="3">
        <v>3477.8</v>
      </c>
      <c r="K922" s="6">
        <v>233</v>
      </c>
      <c r="L922" s="3">
        <v>21937965.899999999</v>
      </c>
      <c r="M922" s="3">
        <v>0</v>
      </c>
      <c r="N922" s="3">
        <v>0</v>
      </c>
      <c r="O922" s="3">
        <v>0</v>
      </c>
      <c r="P922" s="3">
        <f t="shared" si="308"/>
        <v>21937965.899999999</v>
      </c>
      <c r="Q922" s="3">
        <f t="shared" si="309"/>
        <v>5709.4435509056839</v>
      </c>
      <c r="R922" s="3">
        <v>15577.35</v>
      </c>
      <c r="S922" s="23">
        <v>42735</v>
      </c>
      <c r="T922" s="201"/>
    </row>
    <row r="923" spans="1:21" s="189" customFormat="1" ht="27.75" hidden="1" customHeight="1" x14ac:dyDescent="0.25">
      <c r="A923" s="2">
        <v>166</v>
      </c>
      <c r="B923" s="14" t="s">
        <v>358</v>
      </c>
      <c r="C923" s="115">
        <v>1973</v>
      </c>
      <c r="D923" s="2">
        <v>0</v>
      </c>
      <c r="E923" s="2" t="s">
        <v>416</v>
      </c>
      <c r="F923" s="2">
        <v>5</v>
      </c>
      <c r="G923" s="2">
        <v>6</v>
      </c>
      <c r="H923" s="3">
        <v>4724.1000000000004</v>
      </c>
      <c r="I923" s="3">
        <v>4185.7</v>
      </c>
      <c r="J923" s="3">
        <v>4067.4</v>
      </c>
      <c r="K923" s="2">
        <v>219</v>
      </c>
      <c r="L923" s="3">
        <v>13628037.720000001</v>
      </c>
      <c r="M923" s="3">
        <v>0</v>
      </c>
      <c r="N923" s="3">
        <v>1362803.78</v>
      </c>
      <c r="O923" s="3">
        <v>613261.71</v>
      </c>
      <c r="P923" s="3">
        <f t="shared" si="308"/>
        <v>11651972.23</v>
      </c>
      <c r="Q923" s="3">
        <f t="shared" si="309"/>
        <v>3255.8563012160453</v>
      </c>
      <c r="R923" s="3">
        <v>15777.35</v>
      </c>
      <c r="S923" s="23">
        <v>42735</v>
      </c>
      <c r="T923" s="201"/>
    </row>
    <row r="924" spans="1:21" s="189" customFormat="1" ht="27.75" hidden="1" customHeight="1" x14ac:dyDescent="0.25">
      <c r="A924" s="2">
        <v>167</v>
      </c>
      <c r="B924" s="14" t="s">
        <v>359</v>
      </c>
      <c r="C924" s="115">
        <v>1973</v>
      </c>
      <c r="D924" s="2">
        <v>0</v>
      </c>
      <c r="E924" s="2" t="s">
        <v>416</v>
      </c>
      <c r="F924" s="2">
        <v>5</v>
      </c>
      <c r="G924" s="2">
        <v>6</v>
      </c>
      <c r="H924" s="3">
        <v>4032.5</v>
      </c>
      <c r="I924" s="3">
        <v>4032.5</v>
      </c>
      <c r="J924" s="3">
        <v>3939.7</v>
      </c>
      <c r="K924" s="2">
        <v>233</v>
      </c>
      <c r="L924" s="3">
        <v>7953530.3200000003</v>
      </c>
      <c r="M924" s="3">
        <v>0</v>
      </c>
      <c r="N924" s="3">
        <v>0</v>
      </c>
      <c r="O924" s="3">
        <v>0</v>
      </c>
      <c r="P924" s="3">
        <f t="shared" si="308"/>
        <v>7953530.3200000003</v>
      </c>
      <c r="Q924" s="3">
        <f t="shared" si="309"/>
        <v>1972.3571779293243</v>
      </c>
      <c r="R924" s="3">
        <v>15777.35</v>
      </c>
      <c r="S924" s="23">
        <v>42735</v>
      </c>
      <c r="T924" s="201"/>
    </row>
    <row r="925" spans="1:21" s="189" customFormat="1" ht="27.75" hidden="1" customHeight="1" x14ac:dyDescent="0.25">
      <c r="A925" s="2">
        <v>168</v>
      </c>
      <c r="B925" s="14" t="s">
        <v>361</v>
      </c>
      <c r="C925" s="115">
        <v>1973</v>
      </c>
      <c r="D925" s="2">
        <v>0</v>
      </c>
      <c r="E925" s="2" t="s">
        <v>416</v>
      </c>
      <c r="F925" s="2">
        <v>5</v>
      </c>
      <c r="G925" s="2">
        <v>6</v>
      </c>
      <c r="H925" s="3">
        <v>4724.1000000000004</v>
      </c>
      <c r="I925" s="3">
        <v>4185.7</v>
      </c>
      <c r="J925" s="3">
        <v>3832.7</v>
      </c>
      <c r="K925" s="6">
        <v>265</v>
      </c>
      <c r="L925" s="3">
        <v>14442774.6</v>
      </c>
      <c r="M925" s="3">
        <v>0</v>
      </c>
      <c r="N925" s="3">
        <v>1444277.47</v>
      </c>
      <c r="O925" s="3">
        <v>649924.86</v>
      </c>
      <c r="P925" s="3">
        <f t="shared" si="308"/>
        <v>12348572.27</v>
      </c>
      <c r="Q925" s="3">
        <f t="shared" si="309"/>
        <v>3450.5040017201422</v>
      </c>
      <c r="R925" s="3">
        <v>15577.35</v>
      </c>
      <c r="S925" s="23">
        <v>42735</v>
      </c>
      <c r="T925" s="201"/>
    </row>
    <row r="926" spans="1:21" s="189" customFormat="1" ht="27.75" hidden="1" customHeight="1" x14ac:dyDescent="0.25">
      <c r="A926" s="2">
        <v>169</v>
      </c>
      <c r="B926" s="14" t="s">
        <v>360</v>
      </c>
      <c r="C926" s="115">
        <v>1976</v>
      </c>
      <c r="D926" s="2">
        <v>0</v>
      </c>
      <c r="E926" s="11" t="s">
        <v>118</v>
      </c>
      <c r="F926" s="2">
        <v>5</v>
      </c>
      <c r="G926" s="2">
        <v>6</v>
      </c>
      <c r="H926" s="3">
        <v>3789</v>
      </c>
      <c r="I926" s="3">
        <v>3789</v>
      </c>
      <c r="J926" s="3">
        <v>3361.6</v>
      </c>
      <c r="K926" s="6">
        <v>250</v>
      </c>
      <c r="L926" s="3">
        <v>11175676.039999999</v>
      </c>
      <c r="M926" s="3">
        <v>0</v>
      </c>
      <c r="N926" s="3">
        <v>0</v>
      </c>
      <c r="O926" s="3">
        <v>0</v>
      </c>
      <c r="P926" s="3">
        <f t="shared" si="308"/>
        <v>11175676.039999999</v>
      </c>
      <c r="Q926" s="3">
        <f t="shared" si="309"/>
        <v>2949.5054209553969</v>
      </c>
      <c r="R926" s="3">
        <v>24736.34</v>
      </c>
      <c r="S926" s="23">
        <v>42735</v>
      </c>
      <c r="T926" s="201"/>
    </row>
    <row r="927" spans="1:21" s="189" customFormat="1" ht="27.75" hidden="1" customHeight="1" x14ac:dyDescent="0.25">
      <c r="A927" s="2">
        <v>170</v>
      </c>
      <c r="B927" s="14" t="s">
        <v>532</v>
      </c>
      <c r="C927" s="115">
        <v>1975</v>
      </c>
      <c r="D927" s="2">
        <v>1998</v>
      </c>
      <c r="E927" s="2" t="s">
        <v>416</v>
      </c>
      <c r="F927" s="2">
        <v>5</v>
      </c>
      <c r="G927" s="2">
        <v>4</v>
      </c>
      <c r="H927" s="3">
        <v>5554.8</v>
      </c>
      <c r="I927" s="3">
        <v>3900.4</v>
      </c>
      <c r="J927" s="3">
        <v>3335.4</v>
      </c>
      <c r="K927" s="6">
        <v>162</v>
      </c>
      <c r="L927" s="3">
        <v>15802401.460000001</v>
      </c>
      <c r="M927" s="3">
        <v>0</v>
      </c>
      <c r="N927" s="3">
        <v>0</v>
      </c>
      <c r="O927" s="3">
        <v>0</v>
      </c>
      <c r="P927" s="3">
        <f t="shared" si="308"/>
        <v>15802401.460000001</v>
      </c>
      <c r="Q927" s="3">
        <f t="shared" si="309"/>
        <v>4051.4822736129631</v>
      </c>
      <c r="R927" s="3">
        <v>15577.35</v>
      </c>
      <c r="S927" s="23">
        <v>42735</v>
      </c>
      <c r="T927" s="201"/>
    </row>
    <row r="928" spans="1:21" s="189" customFormat="1" ht="27.75" hidden="1" customHeight="1" x14ac:dyDescent="0.25">
      <c r="A928" s="2">
        <v>171</v>
      </c>
      <c r="B928" s="14" t="s">
        <v>533</v>
      </c>
      <c r="C928" s="115">
        <v>1976</v>
      </c>
      <c r="D928" s="2">
        <v>2001</v>
      </c>
      <c r="E928" s="2" t="s">
        <v>416</v>
      </c>
      <c r="F928" s="2">
        <v>5</v>
      </c>
      <c r="G928" s="2">
        <v>6</v>
      </c>
      <c r="H928" s="3">
        <v>8006.1</v>
      </c>
      <c r="I928" s="3">
        <v>5701.9</v>
      </c>
      <c r="J928" s="3">
        <v>4883.5</v>
      </c>
      <c r="K928" s="6">
        <v>237</v>
      </c>
      <c r="L928" s="3">
        <v>17695270.280000001</v>
      </c>
      <c r="M928" s="3">
        <v>0</v>
      </c>
      <c r="N928" s="3">
        <v>0</v>
      </c>
      <c r="O928" s="3">
        <v>0</v>
      </c>
      <c r="P928" s="3">
        <f t="shared" si="308"/>
        <v>17695270.280000001</v>
      </c>
      <c r="Q928" s="3">
        <f t="shared" si="309"/>
        <v>3103.398916150757</v>
      </c>
      <c r="R928" s="3">
        <v>15577.35</v>
      </c>
      <c r="S928" s="23">
        <v>42735</v>
      </c>
      <c r="T928" s="201"/>
    </row>
    <row r="929" spans="1:20" s="189" customFormat="1" ht="27.75" hidden="1" customHeight="1" x14ac:dyDescent="0.25">
      <c r="A929" s="2">
        <v>172</v>
      </c>
      <c r="B929" s="14" t="s">
        <v>534</v>
      </c>
      <c r="C929" s="115">
        <v>1976</v>
      </c>
      <c r="D929" s="2">
        <v>0</v>
      </c>
      <c r="E929" s="2" t="s">
        <v>416</v>
      </c>
      <c r="F929" s="2">
        <v>5</v>
      </c>
      <c r="G929" s="2">
        <v>6</v>
      </c>
      <c r="H929" s="3">
        <v>4481.7</v>
      </c>
      <c r="I929" s="3">
        <v>3838.7</v>
      </c>
      <c r="J929" s="3">
        <v>3513.9</v>
      </c>
      <c r="K929" s="6">
        <v>279</v>
      </c>
      <c r="L929" s="3">
        <v>9900644.5999999996</v>
      </c>
      <c r="M929" s="3">
        <v>0</v>
      </c>
      <c r="N929" s="3">
        <v>0</v>
      </c>
      <c r="O929" s="3">
        <v>0</v>
      </c>
      <c r="P929" s="3">
        <f t="shared" si="308"/>
        <v>9900644.5999999996</v>
      </c>
      <c r="Q929" s="3">
        <f t="shared" si="309"/>
        <v>2579.1660197462684</v>
      </c>
      <c r="R929" s="3">
        <v>15577.35</v>
      </c>
      <c r="S929" s="23">
        <v>42735</v>
      </c>
      <c r="T929" s="201"/>
    </row>
    <row r="930" spans="1:20" s="189" customFormat="1" ht="27.75" hidden="1" customHeight="1" x14ac:dyDescent="0.25">
      <c r="A930" s="2">
        <v>173</v>
      </c>
      <c r="B930" s="14" t="s">
        <v>536</v>
      </c>
      <c r="C930" s="115">
        <v>1976</v>
      </c>
      <c r="D930" s="2">
        <v>0</v>
      </c>
      <c r="E930" s="2" t="s">
        <v>127</v>
      </c>
      <c r="F930" s="2">
        <v>5</v>
      </c>
      <c r="G930" s="2">
        <v>3</v>
      </c>
      <c r="H930" s="3">
        <v>6782.56</v>
      </c>
      <c r="I930" s="3">
        <v>5864.66</v>
      </c>
      <c r="J930" s="3">
        <v>4629.57</v>
      </c>
      <c r="K930" s="6">
        <v>443</v>
      </c>
      <c r="L930" s="3">
        <v>14236787.25</v>
      </c>
      <c r="M930" s="3">
        <v>0</v>
      </c>
      <c r="N930" s="3">
        <v>0</v>
      </c>
      <c r="O930" s="3">
        <v>0</v>
      </c>
      <c r="P930" s="3">
        <f t="shared" si="308"/>
        <v>14236787.25</v>
      </c>
      <c r="Q930" s="3">
        <f t="shared" si="309"/>
        <v>2427.5554337335839</v>
      </c>
      <c r="R930" s="3">
        <v>24736.34</v>
      </c>
      <c r="S930" s="23">
        <v>42735</v>
      </c>
      <c r="T930" s="201"/>
    </row>
    <row r="931" spans="1:20" s="189" customFormat="1" ht="27.75" hidden="1" customHeight="1" x14ac:dyDescent="0.25">
      <c r="A931" s="2">
        <v>174</v>
      </c>
      <c r="B931" s="14" t="s">
        <v>537</v>
      </c>
      <c r="C931" s="115">
        <v>1975</v>
      </c>
      <c r="D931" s="2">
        <v>0</v>
      </c>
      <c r="E931" s="11" t="s">
        <v>118</v>
      </c>
      <c r="F931" s="2">
        <v>5</v>
      </c>
      <c r="G931" s="2">
        <v>12</v>
      </c>
      <c r="H931" s="3">
        <v>8356</v>
      </c>
      <c r="I931" s="3">
        <v>8037.3</v>
      </c>
      <c r="J931" s="3">
        <v>7884.7</v>
      </c>
      <c r="K931" s="6">
        <v>453</v>
      </c>
      <c r="L931" s="3">
        <v>15359640.34</v>
      </c>
      <c r="M931" s="3">
        <v>0</v>
      </c>
      <c r="N931" s="3">
        <v>0</v>
      </c>
      <c r="O931" s="3">
        <v>0</v>
      </c>
      <c r="P931" s="3">
        <f t="shared" si="308"/>
        <v>15359640.34</v>
      </c>
      <c r="Q931" s="3">
        <f t="shared" si="309"/>
        <v>1911.0447961380064</v>
      </c>
      <c r="R931" s="3">
        <v>24736.34</v>
      </c>
      <c r="S931" s="23">
        <v>42735</v>
      </c>
      <c r="T931" s="201"/>
    </row>
    <row r="932" spans="1:20" s="189" customFormat="1" ht="27.75" hidden="1" customHeight="1" x14ac:dyDescent="0.25">
      <c r="A932" s="2">
        <v>175</v>
      </c>
      <c r="B932" s="14" t="s">
        <v>143</v>
      </c>
      <c r="C932" s="115">
        <v>1975</v>
      </c>
      <c r="D932" s="2">
        <v>0</v>
      </c>
      <c r="E932" s="2" t="s">
        <v>416</v>
      </c>
      <c r="F932" s="2">
        <v>5</v>
      </c>
      <c r="G932" s="2">
        <v>6</v>
      </c>
      <c r="H932" s="3">
        <v>4580.1000000000004</v>
      </c>
      <c r="I932" s="3">
        <v>4032.9</v>
      </c>
      <c r="J932" s="3">
        <v>3944.2</v>
      </c>
      <c r="K932" s="6">
        <v>240</v>
      </c>
      <c r="L932" s="3">
        <v>16794145.539999999</v>
      </c>
      <c r="M932" s="3">
        <v>0</v>
      </c>
      <c r="N932" s="3">
        <v>0</v>
      </c>
      <c r="O932" s="3">
        <v>0</v>
      </c>
      <c r="P932" s="3">
        <f t="shared" si="308"/>
        <v>16794145.539999999</v>
      </c>
      <c r="Q932" s="3">
        <f t="shared" si="309"/>
        <v>4164.2851397257555</v>
      </c>
      <c r="R932" s="3">
        <v>15577.35</v>
      </c>
      <c r="S932" s="23">
        <v>42735</v>
      </c>
      <c r="T932" s="201"/>
    </row>
    <row r="933" spans="1:20" s="189" customFormat="1" ht="27.75" hidden="1" customHeight="1" x14ac:dyDescent="0.25">
      <c r="A933" s="2">
        <v>176</v>
      </c>
      <c r="B933" s="14" t="s">
        <v>149</v>
      </c>
      <c r="C933" s="115">
        <v>1969</v>
      </c>
      <c r="D933" s="2">
        <v>0</v>
      </c>
      <c r="E933" s="2" t="s">
        <v>416</v>
      </c>
      <c r="F933" s="2">
        <v>5</v>
      </c>
      <c r="G933" s="2">
        <v>1</v>
      </c>
      <c r="H933" s="3">
        <v>5008.1000000000004</v>
      </c>
      <c r="I933" s="3">
        <v>3860.4</v>
      </c>
      <c r="J933" s="3">
        <v>3708.3</v>
      </c>
      <c r="K933" s="6">
        <v>292</v>
      </c>
      <c r="L933" s="3">
        <v>9493299.1500000004</v>
      </c>
      <c r="M933" s="3">
        <v>0</v>
      </c>
      <c r="N933" s="3">
        <v>395937.11</v>
      </c>
      <c r="O933" s="3">
        <v>158374.85</v>
      </c>
      <c r="P933" s="3">
        <f t="shared" si="308"/>
        <v>8938987.1899999995</v>
      </c>
      <c r="Q933" s="3">
        <f t="shared" si="309"/>
        <v>2459.1490907677962</v>
      </c>
      <c r="R933" s="3">
        <v>15577.35</v>
      </c>
      <c r="S933" s="23">
        <v>42735</v>
      </c>
      <c r="T933" s="201"/>
    </row>
    <row r="934" spans="1:20" s="189" customFormat="1" ht="27.75" hidden="1" customHeight="1" x14ac:dyDescent="0.25">
      <c r="A934" s="2">
        <v>177</v>
      </c>
      <c r="B934" s="14" t="s">
        <v>373</v>
      </c>
      <c r="C934" s="115">
        <v>1975</v>
      </c>
      <c r="D934" s="2">
        <v>0</v>
      </c>
      <c r="E934" s="2" t="s">
        <v>416</v>
      </c>
      <c r="F934" s="2">
        <v>5</v>
      </c>
      <c r="G934" s="2">
        <v>6</v>
      </c>
      <c r="H934" s="3">
        <v>5861.2</v>
      </c>
      <c r="I934" s="3">
        <v>5092.3</v>
      </c>
      <c r="J934" s="3">
        <v>4923.7</v>
      </c>
      <c r="K934" s="6">
        <v>191</v>
      </c>
      <c r="L934" s="3">
        <v>20348241.02</v>
      </c>
      <c r="M934" s="3">
        <v>0</v>
      </c>
      <c r="N934" s="3">
        <v>0</v>
      </c>
      <c r="O934" s="3">
        <v>0</v>
      </c>
      <c r="P934" s="3">
        <f t="shared" si="308"/>
        <v>20348241.02</v>
      </c>
      <c r="Q934" s="3">
        <f t="shared" si="309"/>
        <v>3995.8841820002749</v>
      </c>
      <c r="R934" s="3">
        <v>15577.35</v>
      </c>
      <c r="S934" s="23">
        <v>42735</v>
      </c>
      <c r="T934" s="201"/>
    </row>
    <row r="935" spans="1:20" s="189" customFormat="1" ht="27.75" hidden="1" customHeight="1" x14ac:dyDescent="0.25">
      <c r="A935" s="2">
        <v>178</v>
      </c>
      <c r="B935" s="14" t="s">
        <v>538</v>
      </c>
      <c r="C935" s="115">
        <v>1975</v>
      </c>
      <c r="D935" s="2">
        <v>2000</v>
      </c>
      <c r="E935" s="2" t="s">
        <v>416</v>
      </c>
      <c r="F935" s="2">
        <v>5</v>
      </c>
      <c r="G935" s="2">
        <v>6</v>
      </c>
      <c r="H935" s="3">
        <v>6563.6</v>
      </c>
      <c r="I935" s="3">
        <v>4478.2</v>
      </c>
      <c r="J935" s="3">
        <v>3677.7</v>
      </c>
      <c r="K935" s="6">
        <v>272</v>
      </c>
      <c r="L935" s="3">
        <v>9367016.3399999999</v>
      </c>
      <c r="M935" s="3">
        <v>0</v>
      </c>
      <c r="N935" s="3">
        <v>0</v>
      </c>
      <c r="O935" s="3">
        <v>0</v>
      </c>
      <c r="P935" s="3">
        <f t="shared" si="308"/>
        <v>9367016.3399999999</v>
      </c>
      <c r="Q935" s="3">
        <f t="shared" si="309"/>
        <v>2091.6922736813899</v>
      </c>
      <c r="R935" s="3">
        <v>15577.35</v>
      </c>
      <c r="S935" s="23">
        <v>42735</v>
      </c>
      <c r="T935" s="201"/>
    </row>
    <row r="936" spans="1:20" s="99" customFormat="1" ht="27.75" hidden="1" customHeight="1" x14ac:dyDescent="0.25">
      <c r="A936" s="27"/>
      <c r="B936" s="212" t="s">
        <v>157</v>
      </c>
      <c r="C936" s="214"/>
      <c r="D936" s="27"/>
      <c r="E936" s="27"/>
      <c r="F936" s="27"/>
      <c r="G936" s="27"/>
      <c r="H936" s="4">
        <f>SUM(H903:H935)</f>
        <v>199180.71000000002</v>
      </c>
      <c r="I936" s="4">
        <f>SUM(I903:I935)</f>
        <v>164210.25999999995</v>
      </c>
      <c r="J936" s="4">
        <f>SUM(J903:J935)</f>
        <v>148287.63</v>
      </c>
      <c r="K936" s="28">
        <f>SUM(K903:K935)</f>
        <v>8678</v>
      </c>
      <c r="L936" s="4">
        <f>ROUND(SUM(L903:L935),2)</f>
        <v>529545245.39999998</v>
      </c>
      <c r="M936" s="4">
        <f>ROUND(SUM(M903:M935),2)</f>
        <v>0</v>
      </c>
      <c r="N936" s="4">
        <f>ROUND(SUM(N903:N935),2)</f>
        <v>6492949.9000000004</v>
      </c>
      <c r="O936" s="4">
        <f>ROUND(SUM(O903:O935),2)</f>
        <v>2902030.6</v>
      </c>
      <c r="P936" s="4">
        <f>ROUND(SUM(P903:P935),2)</f>
        <v>520150264.89999998</v>
      </c>
      <c r="Q936" s="4">
        <f t="shared" ref="Q936" si="310">L936/I936</f>
        <v>3224.799993617939</v>
      </c>
      <c r="R936" s="4"/>
      <c r="S936" s="27"/>
      <c r="T936" s="169"/>
    </row>
    <row r="937" spans="1:20" s="189" customFormat="1" ht="27.75" hidden="1" customHeight="1" x14ac:dyDescent="0.25">
      <c r="A937" s="2"/>
      <c r="B937" s="205" t="s">
        <v>206</v>
      </c>
      <c r="C937" s="206"/>
      <c r="D937" s="2"/>
      <c r="E937" s="2"/>
      <c r="F937" s="2"/>
      <c r="G937" s="2"/>
      <c r="H937" s="2"/>
      <c r="I937" s="2"/>
      <c r="J937" s="2"/>
      <c r="K937" s="2"/>
      <c r="L937" s="3"/>
      <c r="M937" s="3"/>
      <c r="N937" s="3"/>
      <c r="O937" s="3"/>
      <c r="P937" s="3"/>
      <c r="Q937" s="3"/>
      <c r="R937" s="3"/>
      <c r="S937" s="2"/>
      <c r="T937" s="169"/>
    </row>
    <row r="938" spans="1:20" s="189" customFormat="1" ht="27.75" hidden="1" customHeight="1" x14ac:dyDescent="0.25">
      <c r="A938" s="2">
        <v>179</v>
      </c>
      <c r="B938" s="9" t="s">
        <v>540</v>
      </c>
      <c r="C938" s="115">
        <v>1969</v>
      </c>
      <c r="D938" s="2">
        <v>0</v>
      </c>
      <c r="E938" s="2" t="s">
        <v>127</v>
      </c>
      <c r="F938" s="2">
        <v>2</v>
      </c>
      <c r="G938" s="2">
        <v>1</v>
      </c>
      <c r="H938" s="2">
        <v>608.1</v>
      </c>
      <c r="I938" s="2">
        <v>553.4</v>
      </c>
      <c r="J938" s="2">
        <v>553.4</v>
      </c>
      <c r="K938" s="2">
        <v>32</v>
      </c>
      <c r="L938" s="3">
        <v>1725883.43</v>
      </c>
      <c r="M938" s="3">
        <v>0</v>
      </c>
      <c r="N938" s="3">
        <v>172588.35</v>
      </c>
      <c r="O938" s="3">
        <v>77664.759999999995</v>
      </c>
      <c r="P938" s="3">
        <f>ROUND(SUM(L938-N938-O938),2)</f>
        <v>1475630.32</v>
      </c>
      <c r="Q938" s="3">
        <v>4062.6963679074811</v>
      </c>
      <c r="R938" s="3">
        <v>24736.34</v>
      </c>
      <c r="S938" s="23">
        <v>42735</v>
      </c>
      <c r="T938" s="201"/>
    </row>
    <row r="939" spans="1:20" s="189" customFormat="1" ht="27.75" hidden="1" customHeight="1" x14ac:dyDescent="0.25">
      <c r="A939" s="2">
        <v>180</v>
      </c>
      <c r="B939" s="9" t="s">
        <v>541</v>
      </c>
      <c r="C939" s="115">
        <v>1974</v>
      </c>
      <c r="D939" s="2">
        <v>0</v>
      </c>
      <c r="E939" s="2" t="s">
        <v>189</v>
      </c>
      <c r="F939" s="2">
        <v>2</v>
      </c>
      <c r="G939" s="2">
        <v>2</v>
      </c>
      <c r="H939" s="2">
        <v>555.4</v>
      </c>
      <c r="I939" s="2">
        <v>512.29999999999995</v>
      </c>
      <c r="J939" s="2">
        <v>471.4</v>
      </c>
      <c r="K939" s="2">
        <v>20</v>
      </c>
      <c r="L939" s="3">
        <v>766989.18</v>
      </c>
      <c r="M939" s="3">
        <v>0</v>
      </c>
      <c r="N939" s="3">
        <v>76698.92</v>
      </c>
      <c r="O939" s="3">
        <v>34514.51</v>
      </c>
      <c r="P939" s="3">
        <f>ROUND(SUM(L939-N939-O939),2)</f>
        <v>655775.75</v>
      </c>
      <c r="Q939" s="3">
        <v>2696.5099941440567</v>
      </c>
      <c r="R939" s="3">
        <v>9454.09</v>
      </c>
      <c r="S939" s="23">
        <v>42735</v>
      </c>
      <c r="T939" s="201"/>
    </row>
    <row r="940" spans="1:20" s="189" customFormat="1" ht="27.75" hidden="1" customHeight="1" x14ac:dyDescent="0.25">
      <c r="A940" s="2">
        <v>181</v>
      </c>
      <c r="B940" s="9" t="s">
        <v>824</v>
      </c>
      <c r="C940" s="157">
        <v>1981</v>
      </c>
      <c r="D940" s="2">
        <v>0</v>
      </c>
      <c r="E940" s="2" t="s">
        <v>189</v>
      </c>
      <c r="F940" s="2">
        <v>2</v>
      </c>
      <c r="G940" s="2">
        <v>3</v>
      </c>
      <c r="H940" s="2">
        <v>838.6</v>
      </c>
      <c r="I940" s="2">
        <v>743.5</v>
      </c>
      <c r="J940" s="2">
        <v>549.4</v>
      </c>
      <c r="K940" s="2">
        <v>27</v>
      </c>
      <c r="L940" s="3">
        <v>1917974.22</v>
      </c>
      <c r="M940" s="3">
        <v>0</v>
      </c>
      <c r="N940" s="3">
        <v>191797.43</v>
      </c>
      <c r="O940" s="3">
        <v>86308.85</v>
      </c>
      <c r="P940" s="3">
        <f>ROUND(SUM(L940-N940-O940),2)</f>
        <v>1639867.94</v>
      </c>
      <c r="Q940" s="3">
        <v>2696.5099941440567</v>
      </c>
      <c r="R940" s="3">
        <v>9454.09</v>
      </c>
      <c r="S940" s="23">
        <v>42735</v>
      </c>
      <c r="T940" s="201"/>
    </row>
    <row r="941" spans="1:20" s="189" customFormat="1" ht="27.75" hidden="1" customHeight="1" x14ac:dyDescent="0.25">
      <c r="A941" s="2">
        <v>182</v>
      </c>
      <c r="B941" s="9" t="s">
        <v>761</v>
      </c>
      <c r="C941" s="157">
        <v>1985</v>
      </c>
      <c r="D941" s="2">
        <v>0</v>
      </c>
      <c r="E941" s="2" t="s">
        <v>189</v>
      </c>
      <c r="F941" s="2">
        <v>2</v>
      </c>
      <c r="G941" s="2">
        <v>3</v>
      </c>
      <c r="H941" s="1">
        <v>813</v>
      </c>
      <c r="I941" s="2">
        <v>706.8</v>
      </c>
      <c r="J941" s="2">
        <v>524.6</v>
      </c>
      <c r="K941" s="2">
        <v>39</v>
      </c>
      <c r="L941" s="3">
        <v>1648959.62</v>
      </c>
      <c r="M941" s="3">
        <v>0</v>
      </c>
      <c r="N941" s="3">
        <v>164895.97</v>
      </c>
      <c r="O941" s="3">
        <v>74203.179999999993</v>
      </c>
      <c r="P941" s="3">
        <f>ROUND(SUM(L941-N941-O941),2)</f>
        <v>1409860.47</v>
      </c>
      <c r="Q941" s="3">
        <v>2696.5099941440567</v>
      </c>
      <c r="R941" s="3">
        <v>9454.09</v>
      </c>
      <c r="S941" s="23">
        <v>42735</v>
      </c>
      <c r="T941" s="201"/>
    </row>
    <row r="942" spans="1:20" s="189" customFormat="1" ht="27.75" hidden="1" customHeight="1" x14ac:dyDescent="0.25">
      <c r="A942" s="2"/>
      <c r="B942" s="212" t="s">
        <v>542</v>
      </c>
      <c r="C942" s="214"/>
      <c r="D942" s="2"/>
      <c r="E942" s="2"/>
      <c r="F942" s="2"/>
      <c r="G942" s="2"/>
      <c r="H942" s="38">
        <f t="shared" ref="H942:P942" si="311">ROUND(SUM(H938:H941),2)</f>
        <v>2815.1</v>
      </c>
      <c r="I942" s="38">
        <f t="shared" si="311"/>
        <v>2516</v>
      </c>
      <c r="J942" s="38">
        <f t="shared" si="311"/>
        <v>2098.8000000000002</v>
      </c>
      <c r="K942" s="27">
        <f t="shared" si="311"/>
        <v>118</v>
      </c>
      <c r="L942" s="4">
        <f>ROUND(SUM(L938:L941),2)</f>
        <v>6059806.4500000002</v>
      </c>
      <c r="M942" s="4">
        <f t="shared" si="311"/>
        <v>0</v>
      </c>
      <c r="N942" s="4">
        <f t="shared" si="311"/>
        <v>605980.67000000004</v>
      </c>
      <c r="O942" s="4">
        <f t="shared" si="311"/>
        <v>272691.3</v>
      </c>
      <c r="P942" s="4">
        <f t="shared" si="311"/>
        <v>5181134.4800000004</v>
      </c>
      <c r="Q942" s="4">
        <f>L942/I942</f>
        <v>2408.5081279809224</v>
      </c>
      <c r="R942" s="3"/>
      <c r="S942" s="2"/>
      <c r="T942" s="169"/>
    </row>
    <row r="943" spans="1:20" s="189" customFormat="1" ht="27.75" hidden="1" customHeight="1" x14ac:dyDescent="0.25">
      <c r="A943" s="2"/>
      <c r="B943" s="205" t="s">
        <v>627</v>
      </c>
      <c r="C943" s="206"/>
      <c r="D943" s="2"/>
      <c r="E943" s="2"/>
      <c r="F943" s="2"/>
      <c r="G943" s="2"/>
      <c r="H943" s="38"/>
      <c r="I943" s="38"/>
      <c r="J943" s="38"/>
      <c r="K943" s="27"/>
      <c r="L943" s="4"/>
      <c r="M943" s="4"/>
      <c r="N943" s="4"/>
      <c r="O943" s="4"/>
      <c r="P943" s="4"/>
      <c r="Q943" s="4"/>
      <c r="R943" s="3"/>
      <c r="S943" s="2"/>
      <c r="T943" s="169"/>
    </row>
    <row r="944" spans="1:20" s="189" customFormat="1" ht="27.75" hidden="1" customHeight="1" x14ac:dyDescent="0.25">
      <c r="A944" s="2">
        <v>183</v>
      </c>
      <c r="B944" s="9" t="s">
        <v>700</v>
      </c>
      <c r="C944" s="115">
        <v>1986</v>
      </c>
      <c r="D944" s="2">
        <v>0</v>
      </c>
      <c r="E944" s="2" t="s">
        <v>189</v>
      </c>
      <c r="F944" s="2">
        <v>2</v>
      </c>
      <c r="G944" s="2">
        <v>2</v>
      </c>
      <c r="H944" s="34">
        <v>1111.5999999999999</v>
      </c>
      <c r="I944" s="34">
        <v>906.1</v>
      </c>
      <c r="J944" s="34">
        <v>419.2</v>
      </c>
      <c r="K944" s="7">
        <v>57</v>
      </c>
      <c r="L944" s="3">
        <v>1274868.27</v>
      </c>
      <c r="M944" s="3">
        <f t="shared" ref="M944:M953" si="312">(0/153471260.31)*L944</f>
        <v>0</v>
      </c>
      <c r="N944" s="3">
        <v>0</v>
      </c>
      <c r="O944" s="3">
        <v>0</v>
      </c>
      <c r="P944" s="3">
        <f t="shared" ref="P944:P956" si="313">ROUND(SUM(L944-N944-O944),2)</f>
        <v>1274868.27</v>
      </c>
      <c r="Q944" s="3">
        <f t="shared" ref="Q944:Q956" si="314">L944/I944</f>
        <v>1406.984074605452</v>
      </c>
      <c r="R944" s="3">
        <v>9454.09</v>
      </c>
      <c r="S944" s="23">
        <v>42735</v>
      </c>
      <c r="T944" s="201"/>
    </row>
    <row r="945" spans="1:20" s="189" customFormat="1" ht="27.75" hidden="1" customHeight="1" x14ac:dyDescent="0.25">
      <c r="A945" s="2">
        <v>184</v>
      </c>
      <c r="B945" s="9" t="s">
        <v>845</v>
      </c>
      <c r="C945" s="115">
        <v>1986</v>
      </c>
      <c r="D945" s="2">
        <v>0</v>
      </c>
      <c r="E945" s="2" t="s">
        <v>416</v>
      </c>
      <c r="F945" s="2">
        <v>5</v>
      </c>
      <c r="G945" s="2">
        <v>2</v>
      </c>
      <c r="H945" s="34">
        <v>3009.9</v>
      </c>
      <c r="I945" s="34">
        <v>2418.6999999999998</v>
      </c>
      <c r="J945" s="34">
        <v>1201.2</v>
      </c>
      <c r="K945" s="7">
        <v>221</v>
      </c>
      <c r="L945" s="3">
        <v>6270296.0599999996</v>
      </c>
      <c r="M945" s="3">
        <f t="shared" si="312"/>
        <v>0</v>
      </c>
      <c r="N945" s="3">
        <v>0</v>
      </c>
      <c r="O945" s="3">
        <v>0</v>
      </c>
      <c r="P945" s="3">
        <f t="shared" si="313"/>
        <v>6270296.0599999996</v>
      </c>
      <c r="Q945" s="3">
        <f t="shared" si="314"/>
        <v>2592.4240542440152</v>
      </c>
      <c r="R945" s="3">
        <v>15577.35</v>
      </c>
      <c r="S945" s="23">
        <v>42735</v>
      </c>
      <c r="T945" s="201"/>
    </row>
    <row r="946" spans="1:20" s="189" customFormat="1" ht="27.75" hidden="1" customHeight="1" x14ac:dyDescent="0.25">
      <c r="A946" s="2">
        <v>185</v>
      </c>
      <c r="B946" s="9" t="s">
        <v>732</v>
      </c>
      <c r="C946" s="115">
        <v>1987</v>
      </c>
      <c r="D946" s="2">
        <v>0</v>
      </c>
      <c r="E946" s="2" t="s">
        <v>416</v>
      </c>
      <c r="F946" s="2">
        <v>5</v>
      </c>
      <c r="G946" s="2">
        <v>4</v>
      </c>
      <c r="H946" s="34">
        <v>4014.3</v>
      </c>
      <c r="I946" s="34">
        <v>3527.69</v>
      </c>
      <c r="J946" s="34">
        <v>3320.59</v>
      </c>
      <c r="K946" s="7">
        <v>183</v>
      </c>
      <c r="L946" s="3">
        <v>3103877.15</v>
      </c>
      <c r="M946" s="3">
        <f t="shared" si="312"/>
        <v>0</v>
      </c>
      <c r="N946" s="3">
        <v>0</v>
      </c>
      <c r="O946" s="3">
        <v>0</v>
      </c>
      <c r="P946" s="3">
        <f t="shared" si="313"/>
        <v>3103877.15</v>
      </c>
      <c r="Q946" s="3">
        <f t="shared" si="314"/>
        <v>879.86108473250192</v>
      </c>
      <c r="R946" s="3">
        <v>15577.35</v>
      </c>
      <c r="S946" s="23">
        <v>42735</v>
      </c>
      <c r="T946" s="201"/>
    </row>
    <row r="947" spans="1:20" s="189" customFormat="1" ht="27.75" hidden="1" customHeight="1" x14ac:dyDescent="0.25">
      <c r="A947" s="2">
        <v>186</v>
      </c>
      <c r="B947" s="9" t="s">
        <v>733</v>
      </c>
      <c r="C947" s="115">
        <v>1987</v>
      </c>
      <c r="D947" s="2">
        <v>0</v>
      </c>
      <c r="E947" s="2" t="s">
        <v>189</v>
      </c>
      <c r="F947" s="2">
        <v>2</v>
      </c>
      <c r="G947" s="2">
        <v>2</v>
      </c>
      <c r="H947" s="34">
        <v>1037.5999999999999</v>
      </c>
      <c r="I947" s="34">
        <v>913.6</v>
      </c>
      <c r="J947" s="34">
        <v>913.6</v>
      </c>
      <c r="K947" s="7">
        <v>73</v>
      </c>
      <c r="L947" s="3">
        <v>3066753.93</v>
      </c>
      <c r="M947" s="3">
        <f t="shared" si="312"/>
        <v>0</v>
      </c>
      <c r="N947" s="3">
        <v>0</v>
      </c>
      <c r="O947" s="3">
        <v>0</v>
      </c>
      <c r="P947" s="3">
        <f t="shared" si="313"/>
        <v>3066753.93</v>
      </c>
      <c r="Q947" s="3">
        <f t="shared" si="314"/>
        <v>3356.7796957092819</v>
      </c>
      <c r="R947" s="3">
        <v>9454.09</v>
      </c>
      <c r="S947" s="23">
        <v>42735</v>
      </c>
      <c r="T947" s="201"/>
    </row>
    <row r="948" spans="1:20" s="189" customFormat="1" ht="27.75" hidden="1" customHeight="1" x14ac:dyDescent="0.25">
      <c r="A948" s="2">
        <v>187</v>
      </c>
      <c r="B948" s="14" t="s">
        <v>701</v>
      </c>
      <c r="C948" s="115">
        <v>1985</v>
      </c>
      <c r="D948" s="2">
        <v>0</v>
      </c>
      <c r="E948" s="2" t="s">
        <v>539</v>
      </c>
      <c r="F948" s="2">
        <v>2</v>
      </c>
      <c r="G948" s="2">
        <v>2</v>
      </c>
      <c r="H948" s="34">
        <v>642.6</v>
      </c>
      <c r="I948" s="34">
        <v>591.9</v>
      </c>
      <c r="J948" s="34">
        <v>232.3</v>
      </c>
      <c r="K948" s="7">
        <v>45</v>
      </c>
      <c r="L948" s="3">
        <v>2100327.0099999998</v>
      </c>
      <c r="M948" s="3">
        <f t="shared" si="312"/>
        <v>0</v>
      </c>
      <c r="N948" s="3">
        <v>207483.88</v>
      </c>
      <c r="O948" s="3">
        <v>93367.75</v>
      </c>
      <c r="P948" s="3">
        <f t="shared" si="313"/>
        <v>1799475.38</v>
      </c>
      <c r="Q948" s="3">
        <f t="shared" si="314"/>
        <v>3548.4490792363572</v>
      </c>
      <c r="R948" s="3">
        <v>24736.34</v>
      </c>
      <c r="S948" s="23">
        <v>42735</v>
      </c>
      <c r="T948" s="201"/>
    </row>
    <row r="949" spans="1:20" s="189" customFormat="1" ht="27.75" hidden="1" customHeight="1" x14ac:dyDescent="0.25">
      <c r="A949" s="2">
        <v>188</v>
      </c>
      <c r="B949" s="64" t="s">
        <v>735</v>
      </c>
      <c r="C949" s="115">
        <v>1987</v>
      </c>
      <c r="D949" s="2">
        <v>0</v>
      </c>
      <c r="E949" s="2" t="s">
        <v>416</v>
      </c>
      <c r="F949" s="2">
        <v>5</v>
      </c>
      <c r="G949" s="2">
        <v>4</v>
      </c>
      <c r="H949" s="34">
        <v>3861.8</v>
      </c>
      <c r="I949" s="34">
        <v>3486.5</v>
      </c>
      <c r="J949" s="34">
        <v>3486.5</v>
      </c>
      <c r="K949" s="7">
        <v>190</v>
      </c>
      <c r="L949" s="3">
        <v>6579715.4299999997</v>
      </c>
      <c r="M949" s="3">
        <f t="shared" si="312"/>
        <v>0</v>
      </c>
      <c r="N949" s="3">
        <v>0</v>
      </c>
      <c r="O949" s="3">
        <v>0</v>
      </c>
      <c r="P949" s="3">
        <f t="shared" si="313"/>
        <v>6579715.4299999997</v>
      </c>
      <c r="Q949" s="3">
        <f t="shared" si="314"/>
        <v>1887.1978861322243</v>
      </c>
      <c r="R949" s="3">
        <v>15577.35</v>
      </c>
      <c r="S949" s="23">
        <v>42735</v>
      </c>
      <c r="T949" s="201"/>
    </row>
    <row r="950" spans="1:20" s="189" customFormat="1" ht="27.75" hidden="1" customHeight="1" x14ac:dyDescent="0.25">
      <c r="A950" s="2">
        <v>189</v>
      </c>
      <c r="B950" s="64" t="s">
        <v>808</v>
      </c>
      <c r="C950" s="115">
        <v>2001</v>
      </c>
      <c r="D950" s="2">
        <v>0</v>
      </c>
      <c r="E950" s="2" t="s">
        <v>539</v>
      </c>
      <c r="F950" s="2">
        <v>5</v>
      </c>
      <c r="G950" s="2">
        <v>3</v>
      </c>
      <c r="H950" s="34">
        <v>4311.5</v>
      </c>
      <c r="I950" s="34">
        <v>3763.7</v>
      </c>
      <c r="J950" s="34">
        <v>1931.8</v>
      </c>
      <c r="K950" s="7">
        <v>201</v>
      </c>
      <c r="L950" s="3">
        <v>3580472.64</v>
      </c>
      <c r="M950" s="3">
        <f t="shared" si="312"/>
        <v>0</v>
      </c>
      <c r="N950" s="3">
        <v>0</v>
      </c>
      <c r="O950" s="3">
        <v>0</v>
      </c>
      <c r="P950" s="3">
        <f t="shared" si="313"/>
        <v>3580472.64</v>
      </c>
      <c r="Q950" s="3">
        <f t="shared" si="314"/>
        <v>951.31722507107372</v>
      </c>
      <c r="R950" s="3">
        <v>24736.34</v>
      </c>
      <c r="S950" s="23">
        <v>42735</v>
      </c>
      <c r="T950" s="201"/>
    </row>
    <row r="951" spans="1:20" s="189" customFormat="1" ht="27.75" hidden="1" customHeight="1" x14ac:dyDescent="0.25">
      <c r="A951" s="2">
        <v>190</v>
      </c>
      <c r="B951" s="9" t="s">
        <v>702</v>
      </c>
      <c r="C951" s="115">
        <v>1986</v>
      </c>
      <c r="D951" s="2">
        <v>0</v>
      </c>
      <c r="E951" s="2" t="s">
        <v>416</v>
      </c>
      <c r="F951" s="2">
        <v>3</v>
      </c>
      <c r="G951" s="2">
        <v>3</v>
      </c>
      <c r="H951" s="34">
        <v>2271.9</v>
      </c>
      <c r="I951" s="34">
        <v>1660.2</v>
      </c>
      <c r="J951" s="34">
        <v>0</v>
      </c>
      <c r="K951" s="7">
        <v>73</v>
      </c>
      <c r="L951" s="3">
        <v>1324961.6100000001</v>
      </c>
      <c r="M951" s="3">
        <f t="shared" si="312"/>
        <v>0</v>
      </c>
      <c r="N951" s="3">
        <v>0</v>
      </c>
      <c r="O951" s="3">
        <v>0</v>
      </c>
      <c r="P951" s="3">
        <f t="shared" si="313"/>
        <v>1324961.6100000001</v>
      </c>
      <c r="Q951" s="3">
        <f t="shared" si="314"/>
        <v>798.07349114564511</v>
      </c>
      <c r="R951" s="3">
        <v>15577.35</v>
      </c>
      <c r="S951" s="23">
        <v>42735</v>
      </c>
      <c r="T951" s="201"/>
    </row>
    <row r="952" spans="1:20" s="189" customFormat="1" ht="27.75" hidden="1" customHeight="1" x14ac:dyDescent="0.25">
      <c r="A952" s="2">
        <v>191</v>
      </c>
      <c r="B952" s="9" t="s">
        <v>703</v>
      </c>
      <c r="C952" s="115">
        <v>1986</v>
      </c>
      <c r="D952" s="2">
        <v>0</v>
      </c>
      <c r="E952" s="2" t="s">
        <v>416</v>
      </c>
      <c r="F952" s="2">
        <v>3</v>
      </c>
      <c r="G952" s="2">
        <v>3</v>
      </c>
      <c r="H952" s="34">
        <v>2055.4</v>
      </c>
      <c r="I952" s="34">
        <v>1399.1</v>
      </c>
      <c r="J952" s="34">
        <v>0</v>
      </c>
      <c r="K952" s="7">
        <v>60</v>
      </c>
      <c r="L952" s="3">
        <v>6254372.8799999999</v>
      </c>
      <c r="M952" s="3">
        <f t="shared" si="312"/>
        <v>0</v>
      </c>
      <c r="N952" s="3">
        <v>0</v>
      </c>
      <c r="O952" s="3">
        <v>0</v>
      </c>
      <c r="P952" s="3">
        <f t="shared" si="313"/>
        <v>6254372.8799999999</v>
      </c>
      <c r="Q952" s="3">
        <f t="shared" si="314"/>
        <v>4470.2829533271388</v>
      </c>
      <c r="R952" s="3">
        <v>15577.35</v>
      </c>
      <c r="S952" s="23">
        <v>42735</v>
      </c>
      <c r="T952" s="201"/>
    </row>
    <row r="953" spans="1:20" s="189" customFormat="1" ht="27.75" hidden="1" customHeight="1" x14ac:dyDescent="0.25">
      <c r="A953" s="2">
        <v>192</v>
      </c>
      <c r="B953" s="9" t="s">
        <v>704</v>
      </c>
      <c r="C953" s="115">
        <v>1985</v>
      </c>
      <c r="D953" s="2">
        <v>0</v>
      </c>
      <c r="E953" s="2" t="s">
        <v>127</v>
      </c>
      <c r="F953" s="2">
        <v>3</v>
      </c>
      <c r="G953" s="2">
        <v>3</v>
      </c>
      <c r="H953" s="34">
        <v>2020.5</v>
      </c>
      <c r="I953" s="34">
        <v>1551</v>
      </c>
      <c r="J953" s="34">
        <v>0</v>
      </c>
      <c r="K953" s="7">
        <v>79</v>
      </c>
      <c r="L953" s="3">
        <v>4437546.59</v>
      </c>
      <c r="M953" s="3">
        <f t="shared" si="312"/>
        <v>0</v>
      </c>
      <c r="N953" s="3">
        <v>443754.67</v>
      </c>
      <c r="O953" s="3">
        <v>199689.58</v>
      </c>
      <c r="P953" s="3">
        <f t="shared" si="313"/>
        <v>3794102.34</v>
      </c>
      <c r="Q953" s="3">
        <f t="shared" si="314"/>
        <v>2861.0874210186976</v>
      </c>
      <c r="R953" s="3">
        <v>24736.34</v>
      </c>
      <c r="S953" s="23">
        <v>42735</v>
      </c>
      <c r="T953" s="201"/>
    </row>
    <row r="954" spans="1:20" s="189" customFormat="1" ht="27.75" hidden="1" customHeight="1" x14ac:dyDescent="0.25">
      <c r="A954" s="2">
        <v>193</v>
      </c>
      <c r="B954" s="9" t="s">
        <v>819</v>
      </c>
      <c r="C954" s="115">
        <v>1985</v>
      </c>
      <c r="D954" s="2">
        <v>0</v>
      </c>
      <c r="E954" s="56" t="s">
        <v>539</v>
      </c>
      <c r="F954" s="2">
        <v>2</v>
      </c>
      <c r="G954" s="2">
        <v>3</v>
      </c>
      <c r="H954" s="34">
        <v>1196</v>
      </c>
      <c r="I954" s="34">
        <v>1096.9000000000001</v>
      </c>
      <c r="J954" s="34">
        <v>1055.3</v>
      </c>
      <c r="K954" s="7">
        <v>68</v>
      </c>
      <c r="L954" s="3">
        <v>3763400.74</v>
      </c>
      <c r="M954" s="3">
        <v>0</v>
      </c>
      <c r="N954" s="3">
        <v>0</v>
      </c>
      <c r="O954" s="3">
        <v>0</v>
      </c>
      <c r="P954" s="3">
        <f t="shared" si="313"/>
        <v>3763400.74</v>
      </c>
      <c r="Q954" s="3">
        <f t="shared" si="314"/>
        <v>3430.9424195459933</v>
      </c>
      <c r="R954" s="3">
        <v>24736.34</v>
      </c>
      <c r="S954" s="23">
        <v>42735</v>
      </c>
      <c r="T954" s="201"/>
    </row>
    <row r="955" spans="1:20" s="93" customFormat="1" ht="27.75" hidden="1" customHeight="1" x14ac:dyDescent="0.25">
      <c r="A955" s="2">
        <v>194</v>
      </c>
      <c r="B955" s="9" t="s">
        <v>667</v>
      </c>
      <c r="C955" s="115">
        <v>1979</v>
      </c>
      <c r="D955" s="2">
        <v>0</v>
      </c>
      <c r="E955" s="2" t="s">
        <v>189</v>
      </c>
      <c r="F955" s="2">
        <v>2</v>
      </c>
      <c r="G955" s="2">
        <v>2</v>
      </c>
      <c r="H955" s="34">
        <v>794.3</v>
      </c>
      <c r="I955" s="34">
        <v>794.29</v>
      </c>
      <c r="J955" s="34">
        <v>550.29999999999995</v>
      </c>
      <c r="K955" s="7">
        <v>41</v>
      </c>
      <c r="L955" s="3">
        <v>970328.13</v>
      </c>
      <c r="M955" s="3">
        <v>0</v>
      </c>
      <c r="N955" s="3">
        <v>0</v>
      </c>
      <c r="O955" s="3">
        <f>ROUND(N955*0.45,2)</f>
        <v>0</v>
      </c>
      <c r="P955" s="3">
        <f t="shared" si="313"/>
        <v>970328.13</v>
      </c>
      <c r="Q955" s="3">
        <f t="shared" si="314"/>
        <v>1221.6295433657733</v>
      </c>
      <c r="R955" s="3">
        <v>9454.09</v>
      </c>
      <c r="S955" s="23">
        <v>42734</v>
      </c>
      <c r="T955" s="91"/>
    </row>
    <row r="956" spans="1:20" s="93" customFormat="1" ht="27.75" hidden="1" customHeight="1" x14ac:dyDescent="0.25">
      <c r="A956" s="2">
        <v>195</v>
      </c>
      <c r="B956" s="9" t="s">
        <v>811</v>
      </c>
      <c r="C956" s="115">
        <v>1993</v>
      </c>
      <c r="D956" s="2">
        <v>0</v>
      </c>
      <c r="E956" s="56" t="s">
        <v>539</v>
      </c>
      <c r="F956" s="2">
        <v>2</v>
      </c>
      <c r="G956" s="2">
        <v>3</v>
      </c>
      <c r="H956" s="34">
        <v>716.5</v>
      </c>
      <c r="I956" s="34">
        <v>716.5</v>
      </c>
      <c r="J956" s="34">
        <v>408.1</v>
      </c>
      <c r="K956" s="7">
        <v>54</v>
      </c>
      <c r="L956" s="3">
        <v>2191771.46</v>
      </c>
      <c r="M956" s="3">
        <v>0</v>
      </c>
      <c r="N956" s="3">
        <v>0</v>
      </c>
      <c r="O956" s="3">
        <v>0</v>
      </c>
      <c r="P956" s="3">
        <f t="shared" si="313"/>
        <v>2191771.46</v>
      </c>
      <c r="Q956" s="3">
        <f t="shared" si="314"/>
        <v>3058.9971528262386</v>
      </c>
      <c r="R956" s="3">
        <v>24736.34</v>
      </c>
      <c r="S956" s="23">
        <v>42735</v>
      </c>
      <c r="T956" s="91"/>
    </row>
    <row r="957" spans="1:20" s="189" customFormat="1" ht="27.75" hidden="1" customHeight="1" x14ac:dyDescent="0.25">
      <c r="A957" s="2"/>
      <c r="B957" s="212" t="s">
        <v>641</v>
      </c>
      <c r="C957" s="214"/>
      <c r="D957" s="2"/>
      <c r="E957" s="2"/>
      <c r="F957" s="2"/>
      <c r="G957" s="2"/>
      <c r="H957" s="38">
        <f>SUM(H944:H956)</f>
        <v>27043.9</v>
      </c>
      <c r="I957" s="38">
        <f>SUM(I944:I956)</f>
        <v>22826.18</v>
      </c>
      <c r="J957" s="38">
        <f>SUM(J944:J956)</f>
        <v>13518.889999999998</v>
      </c>
      <c r="K957" s="71">
        <f>SUM(K944:K956)</f>
        <v>1345</v>
      </c>
      <c r="L957" s="4">
        <f>ROUND(SUM(L944:L956),2)</f>
        <v>44918691.899999999</v>
      </c>
      <c r="M957" s="4">
        <f>ROUND(SUM(M944:M956),2)</f>
        <v>0</v>
      </c>
      <c r="N957" s="4">
        <f>ROUND(SUM(N944:N956),2)</f>
        <v>651238.55000000005</v>
      </c>
      <c r="O957" s="4">
        <f>ROUND(SUM(O944:O956),2)</f>
        <v>293057.33</v>
      </c>
      <c r="P957" s="4">
        <f>ROUND(SUM(P944:P956),2)</f>
        <v>43974396.020000003</v>
      </c>
      <c r="Q957" s="4">
        <f t="shared" ref="Q957" si="315">L957/I957</f>
        <v>1967.8584809197157</v>
      </c>
      <c r="R957" s="3">
        <v>15578.35</v>
      </c>
      <c r="S957" s="2"/>
      <c r="T957" s="169"/>
    </row>
    <row r="958" spans="1:20" s="189" customFormat="1" ht="27.75" hidden="1" customHeight="1" x14ac:dyDescent="0.25">
      <c r="A958" s="2"/>
      <c r="B958" s="205" t="s">
        <v>628</v>
      </c>
      <c r="C958" s="206"/>
      <c r="D958" s="2"/>
      <c r="E958" s="2"/>
      <c r="F958" s="2"/>
      <c r="G958" s="2"/>
      <c r="H958" s="38"/>
      <c r="I958" s="38"/>
      <c r="J958" s="38"/>
      <c r="K958" s="27"/>
      <c r="L958" s="4"/>
      <c r="M958" s="4"/>
      <c r="N958" s="4"/>
      <c r="O958" s="4"/>
      <c r="P958" s="4"/>
      <c r="Q958" s="4"/>
      <c r="R958" s="3"/>
      <c r="S958" s="2"/>
      <c r="T958" s="169"/>
    </row>
    <row r="959" spans="1:20" s="189" customFormat="1" ht="27.75" hidden="1" customHeight="1" x14ac:dyDescent="0.25">
      <c r="A959" s="2">
        <v>196</v>
      </c>
      <c r="B959" s="145" t="s">
        <v>734</v>
      </c>
      <c r="C959" s="157">
        <v>1989</v>
      </c>
      <c r="D959" s="2">
        <v>0</v>
      </c>
      <c r="E959" s="56" t="s">
        <v>539</v>
      </c>
      <c r="F959" s="2">
        <v>5</v>
      </c>
      <c r="G959" s="2">
        <v>6</v>
      </c>
      <c r="H959" s="135">
        <v>3392.36</v>
      </c>
      <c r="I959" s="135">
        <v>3392.36</v>
      </c>
      <c r="J959" s="135">
        <v>3392.36</v>
      </c>
      <c r="K959" s="2">
        <v>171</v>
      </c>
      <c r="L959" s="3">
        <v>3142878.21</v>
      </c>
      <c r="M959" s="3">
        <v>0</v>
      </c>
      <c r="N959" s="3">
        <v>0</v>
      </c>
      <c r="O959" s="3">
        <v>0</v>
      </c>
      <c r="P959" s="3">
        <f>ROUND(SUM(L959-N959-O959),2)</f>
        <v>3142878.21</v>
      </c>
      <c r="Q959" s="3">
        <f t="shared" ref="Q959:Q963" si="316">L959/I959</f>
        <v>926.45774917756364</v>
      </c>
      <c r="R959" s="3">
        <v>24736.34</v>
      </c>
      <c r="S959" s="23">
        <v>42735</v>
      </c>
      <c r="T959" s="201"/>
    </row>
    <row r="960" spans="1:20" s="150" customFormat="1" ht="27.75" hidden="1" customHeight="1" x14ac:dyDescent="0.25">
      <c r="A960" s="2">
        <v>197</v>
      </c>
      <c r="B960" s="145" t="s">
        <v>652</v>
      </c>
      <c r="C960" s="142">
        <v>1974</v>
      </c>
      <c r="D960" s="56">
        <v>0</v>
      </c>
      <c r="E960" s="56" t="s">
        <v>539</v>
      </c>
      <c r="F960" s="56">
        <v>5</v>
      </c>
      <c r="G960" s="56">
        <v>4</v>
      </c>
      <c r="H960" s="146">
        <v>5029.8</v>
      </c>
      <c r="I960" s="146">
        <v>3409.1</v>
      </c>
      <c r="J960" s="147">
        <f>I960</f>
        <v>3409.1</v>
      </c>
      <c r="K960" s="148">
        <v>143</v>
      </c>
      <c r="L960" s="149">
        <v>2447957.0099999998</v>
      </c>
      <c r="M960" s="149">
        <v>0</v>
      </c>
      <c r="N960" s="149">
        <f t="shared" ref="N960" si="317">ROUND(L960*10%,2)</f>
        <v>244795.7</v>
      </c>
      <c r="O960" s="149">
        <f t="shared" ref="O960" si="318">ROUND(N960*0.45,2)</f>
        <v>110158.07</v>
      </c>
      <c r="P960" s="3">
        <f>ROUND(SUM(L960-N960-O960),2)</f>
        <v>2093003.24</v>
      </c>
      <c r="Q960" s="149">
        <f t="shared" si="316"/>
        <v>718.0654747587339</v>
      </c>
      <c r="R960" s="3">
        <v>24736.34</v>
      </c>
      <c r="S960" s="23">
        <v>42735</v>
      </c>
      <c r="T960" s="201"/>
    </row>
    <row r="961" spans="1:20" s="150" customFormat="1" ht="27.75" hidden="1" customHeight="1" x14ac:dyDescent="0.25">
      <c r="A961" s="2">
        <v>198</v>
      </c>
      <c r="B961" s="145" t="s">
        <v>663</v>
      </c>
      <c r="C961" s="142">
        <v>1974</v>
      </c>
      <c r="D961" s="56">
        <v>0</v>
      </c>
      <c r="E961" s="56" t="s">
        <v>539</v>
      </c>
      <c r="F961" s="56">
        <v>8</v>
      </c>
      <c r="G961" s="56">
        <v>4</v>
      </c>
      <c r="H961" s="146">
        <v>9366.64</v>
      </c>
      <c r="I961" s="146">
        <v>6138.9</v>
      </c>
      <c r="J961" s="147">
        <f>I961-190</f>
        <v>5948.9</v>
      </c>
      <c r="K961" s="148">
        <v>334</v>
      </c>
      <c r="L961" s="149">
        <v>8288928.46</v>
      </c>
      <c r="M961" s="149">
        <v>0</v>
      </c>
      <c r="N961" s="149">
        <v>0</v>
      </c>
      <c r="O961" s="149">
        <v>0</v>
      </c>
      <c r="P961" s="3">
        <f>ROUND(SUM(L961-N961-O961),2)</f>
        <v>8288928.46</v>
      </c>
      <c r="Q961" s="149">
        <f t="shared" si="316"/>
        <v>1350.2302464610925</v>
      </c>
      <c r="R961" s="3">
        <v>25690.240000000002</v>
      </c>
      <c r="S961" s="23">
        <v>42735</v>
      </c>
      <c r="T961" s="201"/>
    </row>
    <row r="962" spans="1:20" s="150" customFormat="1" ht="27.75" hidden="1" customHeight="1" x14ac:dyDescent="0.25">
      <c r="A962" s="2">
        <v>199</v>
      </c>
      <c r="B962" s="145" t="s">
        <v>840</v>
      </c>
      <c r="C962" s="142">
        <v>1978</v>
      </c>
      <c r="D962" s="56">
        <v>0</v>
      </c>
      <c r="E962" s="56" t="s">
        <v>539</v>
      </c>
      <c r="F962" s="56">
        <v>5</v>
      </c>
      <c r="G962" s="56">
        <v>4</v>
      </c>
      <c r="H962" s="146">
        <v>3383.8</v>
      </c>
      <c r="I962" s="146">
        <v>3383.8</v>
      </c>
      <c r="J962" s="147">
        <v>3383.8</v>
      </c>
      <c r="K962" s="148">
        <v>170</v>
      </c>
      <c r="L962" s="149">
        <v>1475893.51</v>
      </c>
      <c r="M962" s="149">
        <v>0</v>
      </c>
      <c r="N962" s="149">
        <f>ROUND(L962*10%,2)</f>
        <v>147589.35</v>
      </c>
      <c r="O962" s="149">
        <f>ROUND(N962*0.45,2)</f>
        <v>66415.210000000006</v>
      </c>
      <c r="P962" s="3">
        <f>ROUND(SUM(L962-N962-O962),2)</f>
        <v>1261888.95</v>
      </c>
      <c r="Q962" s="149">
        <f t="shared" si="316"/>
        <v>436.16452213487793</v>
      </c>
      <c r="R962" s="3">
        <v>24736.34</v>
      </c>
      <c r="S962" s="23">
        <v>42735</v>
      </c>
      <c r="T962" s="201"/>
    </row>
    <row r="963" spans="1:20" s="150" customFormat="1" ht="27.75" hidden="1" customHeight="1" x14ac:dyDescent="0.25">
      <c r="A963" s="2">
        <v>200</v>
      </c>
      <c r="B963" s="145" t="s">
        <v>664</v>
      </c>
      <c r="C963" s="142">
        <v>1973</v>
      </c>
      <c r="D963" s="56">
        <v>0</v>
      </c>
      <c r="E963" s="56" t="s">
        <v>539</v>
      </c>
      <c r="F963" s="56">
        <v>5</v>
      </c>
      <c r="G963" s="56">
        <v>4</v>
      </c>
      <c r="H963" s="146">
        <v>3372.3</v>
      </c>
      <c r="I963" s="146">
        <v>3372.3</v>
      </c>
      <c r="J963" s="147">
        <f>I963-136.6</f>
        <v>3235.7000000000003</v>
      </c>
      <c r="K963" s="148">
        <v>178</v>
      </c>
      <c r="L963" s="149">
        <v>8633402.0299999993</v>
      </c>
      <c r="M963" s="149">
        <v>0</v>
      </c>
      <c r="N963" s="149">
        <f>ROUND(L963*10%,2)</f>
        <v>863340.2</v>
      </c>
      <c r="O963" s="149">
        <f>ROUND(N963*0.45,2)</f>
        <v>388503.09</v>
      </c>
      <c r="P963" s="3">
        <f>ROUND(SUM(L963-N963-O963),2)</f>
        <v>7381558.7400000002</v>
      </c>
      <c r="Q963" s="149">
        <f t="shared" si="316"/>
        <v>2560.0931204222634</v>
      </c>
      <c r="R963" s="3">
        <v>24736.34</v>
      </c>
      <c r="S963" s="23">
        <v>42735</v>
      </c>
      <c r="T963" s="201"/>
    </row>
    <row r="964" spans="1:20" s="189" customFormat="1" ht="27.75" hidden="1" customHeight="1" x14ac:dyDescent="0.25">
      <c r="A964" s="2"/>
      <c r="B964" s="212" t="s">
        <v>642</v>
      </c>
      <c r="C964" s="214"/>
      <c r="D964" s="2"/>
      <c r="E964" s="2"/>
      <c r="F964" s="2"/>
      <c r="G964" s="2"/>
      <c r="H964" s="38">
        <f t="shared" ref="H964:P964" si="319">ROUND(SUM(H959:H963),2)</f>
        <v>24544.9</v>
      </c>
      <c r="I964" s="38">
        <f>ROUND(SUM(I959:I963),2)</f>
        <v>19696.46</v>
      </c>
      <c r="J964" s="38">
        <f t="shared" si="319"/>
        <v>19369.86</v>
      </c>
      <c r="K964" s="71">
        <f t="shared" si="319"/>
        <v>996</v>
      </c>
      <c r="L964" s="4">
        <f>ROUND(SUM(L959:L963),2)</f>
        <v>23989059.219999999</v>
      </c>
      <c r="M964" s="4">
        <f t="shared" si="319"/>
        <v>0</v>
      </c>
      <c r="N964" s="4">
        <f t="shared" si="319"/>
        <v>1255725.25</v>
      </c>
      <c r="O964" s="4">
        <f t="shared" si="319"/>
        <v>565076.37</v>
      </c>
      <c r="P964" s="4">
        <f t="shared" si="319"/>
        <v>22168257.600000001</v>
      </c>
      <c r="Q964" s="72">
        <f t="shared" ref="Q964" si="320">L964/I964</f>
        <v>1217.9375999545096</v>
      </c>
      <c r="R964" s="3"/>
      <c r="S964" s="2"/>
      <c r="T964" s="169"/>
    </row>
    <row r="965" spans="1:20" s="98" customFormat="1" ht="27.75" hidden="1" customHeight="1" x14ac:dyDescent="0.25">
      <c r="A965" s="2"/>
      <c r="B965" s="205" t="s">
        <v>190</v>
      </c>
      <c r="C965" s="206"/>
      <c r="D965" s="2"/>
      <c r="E965" s="2"/>
      <c r="F965" s="2"/>
      <c r="G965" s="2"/>
      <c r="H965" s="2"/>
      <c r="I965" s="2"/>
      <c r="J965" s="2"/>
      <c r="K965" s="2"/>
      <c r="L965" s="3"/>
      <c r="M965" s="3"/>
      <c r="N965" s="3"/>
      <c r="O965" s="3"/>
      <c r="P965" s="3"/>
      <c r="Q965" s="3"/>
      <c r="R965" s="3"/>
      <c r="S965" s="2"/>
      <c r="T965" s="169"/>
    </row>
    <row r="966" spans="1:20" s="189" customFormat="1" ht="27.75" hidden="1" customHeight="1" x14ac:dyDescent="0.25">
      <c r="A966" s="2">
        <v>201</v>
      </c>
      <c r="B966" s="14" t="s">
        <v>861</v>
      </c>
      <c r="C966" s="115">
        <v>1980</v>
      </c>
      <c r="D966" s="2">
        <v>0</v>
      </c>
      <c r="E966" s="2" t="s">
        <v>189</v>
      </c>
      <c r="F966" s="2">
        <v>2</v>
      </c>
      <c r="G966" s="2">
        <v>3</v>
      </c>
      <c r="H966" s="15">
        <v>844.8</v>
      </c>
      <c r="I966" s="15">
        <v>754</v>
      </c>
      <c r="J966" s="15">
        <v>754</v>
      </c>
      <c r="K966" s="2">
        <v>44</v>
      </c>
      <c r="L966" s="3">
        <v>1718180.9</v>
      </c>
      <c r="M966" s="3">
        <v>0</v>
      </c>
      <c r="N966" s="3">
        <v>0</v>
      </c>
      <c r="O966" s="3">
        <v>0</v>
      </c>
      <c r="P966" s="3">
        <f t="shared" ref="P966:P998" si="321">ROUND(SUM(L966-N966-O966),2)</f>
        <v>1718180.9</v>
      </c>
      <c r="Q966" s="3">
        <f t="shared" ref="Q966:Q998" si="322">L966/I966</f>
        <v>2278.7545092838195</v>
      </c>
      <c r="R966" s="3">
        <v>9454.09</v>
      </c>
      <c r="S966" s="23">
        <v>42735</v>
      </c>
      <c r="T966" s="201"/>
    </row>
    <row r="967" spans="1:20" s="189" customFormat="1" ht="27.75" hidden="1" customHeight="1" x14ac:dyDescent="0.25">
      <c r="A967" s="2">
        <v>202</v>
      </c>
      <c r="B967" s="14" t="s">
        <v>165</v>
      </c>
      <c r="C967" s="115">
        <v>1967</v>
      </c>
      <c r="D967" s="2">
        <v>0</v>
      </c>
      <c r="E967" s="2" t="s">
        <v>189</v>
      </c>
      <c r="F967" s="2">
        <v>2</v>
      </c>
      <c r="G967" s="2">
        <v>2</v>
      </c>
      <c r="H967" s="15">
        <v>529.4</v>
      </c>
      <c r="I967" s="15">
        <v>489.3</v>
      </c>
      <c r="J967" s="15">
        <v>427.7</v>
      </c>
      <c r="K967" s="5">
        <v>42</v>
      </c>
      <c r="L967" s="3">
        <v>589601.16</v>
      </c>
      <c r="M967" s="3">
        <v>0</v>
      </c>
      <c r="N967" s="3">
        <v>58960.11</v>
      </c>
      <c r="O967" s="3">
        <v>26532.05</v>
      </c>
      <c r="P967" s="3">
        <f t="shared" si="321"/>
        <v>504109</v>
      </c>
      <c r="Q967" s="3">
        <f t="shared" si="322"/>
        <v>1204.9890864500308</v>
      </c>
      <c r="R967" s="3">
        <v>9454.09</v>
      </c>
      <c r="S967" s="23">
        <v>42735</v>
      </c>
      <c r="T967" s="201"/>
    </row>
    <row r="968" spans="1:20" s="189" customFormat="1" ht="27.75" hidden="1" customHeight="1" x14ac:dyDescent="0.25">
      <c r="A968" s="2">
        <v>203</v>
      </c>
      <c r="B968" s="14" t="s">
        <v>828</v>
      </c>
      <c r="C968" s="115">
        <v>2003</v>
      </c>
      <c r="D968" s="2">
        <v>0</v>
      </c>
      <c r="E968" s="2" t="s">
        <v>539</v>
      </c>
      <c r="F968" s="2">
        <v>3</v>
      </c>
      <c r="G968" s="2">
        <v>2</v>
      </c>
      <c r="H968" s="15">
        <v>1791.5</v>
      </c>
      <c r="I968" s="15">
        <v>1791.5</v>
      </c>
      <c r="J968" s="15">
        <v>1554.5</v>
      </c>
      <c r="K968" s="5">
        <v>45</v>
      </c>
      <c r="L968" s="3">
        <v>5899724.9299999997</v>
      </c>
      <c r="M968" s="3">
        <v>0</v>
      </c>
      <c r="N968" s="3">
        <v>0</v>
      </c>
      <c r="O968" s="3">
        <v>0</v>
      </c>
      <c r="P968" s="3">
        <f t="shared" si="321"/>
        <v>5899724.9299999997</v>
      </c>
      <c r="Q968" s="3">
        <f t="shared" si="322"/>
        <v>3293.1760703321238</v>
      </c>
      <c r="R968" s="3">
        <v>24736.34</v>
      </c>
      <c r="S968" s="23">
        <v>42735</v>
      </c>
      <c r="T968" s="201"/>
    </row>
    <row r="969" spans="1:20" s="189" customFormat="1" ht="27.75" hidden="1" customHeight="1" x14ac:dyDescent="0.25">
      <c r="A969" s="2">
        <v>204</v>
      </c>
      <c r="B969" s="14" t="s">
        <v>410</v>
      </c>
      <c r="C969" s="115">
        <v>1975</v>
      </c>
      <c r="D969" s="2">
        <v>0</v>
      </c>
      <c r="E969" s="2" t="s">
        <v>127</v>
      </c>
      <c r="F969" s="2">
        <v>2</v>
      </c>
      <c r="G969" s="2">
        <v>2</v>
      </c>
      <c r="H969" s="15">
        <v>805.3</v>
      </c>
      <c r="I969" s="15">
        <v>756.6</v>
      </c>
      <c r="J969" s="15">
        <v>551.70000000000005</v>
      </c>
      <c r="K969" s="2">
        <v>29</v>
      </c>
      <c r="L969" s="3">
        <v>3200182.66</v>
      </c>
      <c r="M969" s="3">
        <v>0</v>
      </c>
      <c r="N969" s="3">
        <v>343757.95</v>
      </c>
      <c r="O969" s="3">
        <v>153504.1</v>
      </c>
      <c r="P969" s="3">
        <f t="shared" si="321"/>
        <v>2702920.61</v>
      </c>
      <c r="Q969" s="3">
        <f t="shared" si="322"/>
        <v>4229.6889505683321</v>
      </c>
      <c r="R969" s="3">
        <v>24736.34</v>
      </c>
      <c r="S969" s="23">
        <v>42735</v>
      </c>
      <c r="T969" s="201"/>
    </row>
    <row r="970" spans="1:20" s="189" customFormat="1" ht="27.75" hidden="1" customHeight="1" x14ac:dyDescent="0.25">
      <c r="A970" s="2">
        <v>205</v>
      </c>
      <c r="B970" s="14" t="s">
        <v>549</v>
      </c>
      <c r="C970" s="115">
        <v>1981</v>
      </c>
      <c r="D970" s="2">
        <v>0</v>
      </c>
      <c r="E970" s="2" t="s">
        <v>127</v>
      </c>
      <c r="F970" s="2">
        <v>3</v>
      </c>
      <c r="G970" s="2">
        <v>2</v>
      </c>
      <c r="H970" s="15">
        <v>1815</v>
      </c>
      <c r="I970" s="15">
        <v>1356.8</v>
      </c>
      <c r="J970" s="15">
        <v>583.91</v>
      </c>
      <c r="K970" s="5">
        <v>117</v>
      </c>
      <c r="L970" s="3">
        <v>4273501.72</v>
      </c>
      <c r="M970" s="3">
        <v>0</v>
      </c>
      <c r="N970" s="3">
        <v>0</v>
      </c>
      <c r="O970" s="3">
        <v>0</v>
      </c>
      <c r="P970" s="3">
        <f t="shared" si="321"/>
        <v>4273501.72</v>
      </c>
      <c r="Q970" s="3">
        <f t="shared" si="322"/>
        <v>3149.6917158018869</v>
      </c>
      <c r="R970" s="3">
        <v>24736.34</v>
      </c>
      <c r="S970" s="23">
        <v>42735</v>
      </c>
      <c r="T970" s="201"/>
    </row>
    <row r="971" spans="1:20" s="189" customFormat="1" ht="27.75" hidden="1" customHeight="1" x14ac:dyDescent="0.25">
      <c r="A971" s="2">
        <v>206</v>
      </c>
      <c r="B971" s="14" t="s">
        <v>550</v>
      </c>
      <c r="C971" s="115">
        <v>1979</v>
      </c>
      <c r="D971" s="2">
        <v>0</v>
      </c>
      <c r="E971" s="2" t="s">
        <v>189</v>
      </c>
      <c r="F971" s="2">
        <v>2</v>
      </c>
      <c r="G971" s="2">
        <v>3</v>
      </c>
      <c r="H971" s="15">
        <v>854.6</v>
      </c>
      <c r="I971" s="15">
        <v>763.7</v>
      </c>
      <c r="J971" s="15">
        <v>566.20000000000005</v>
      </c>
      <c r="K971" s="5">
        <v>28</v>
      </c>
      <c r="L971" s="3">
        <v>1941720.92</v>
      </c>
      <c r="M971" s="3">
        <v>0</v>
      </c>
      <c r="N971" s="3">
        <v>194172.1</v>
      </c>
      <c r="O971" s="3">
        <v>87377.44</v>
      </c>
      <c r="P971" s="3">
        <f t="shared" si="321"/>
        <v>1660171.38</v>
      </c>
      <c r="Q971" s="3">
        <f t="shared" si="322"/>
        <v>2542.5178996988343</v>
      </c>
      <c r="R971" s="3">
        <v>9454.09</v>
      </c>
      <c r="S971" s="23">
        <v>42735</v>
      </c>
      <c r="T971" s="201"/>
    </row>
    <row r="972" spans="1:20" s="189" customFormat="1" ht="27.75" hidden="1" customHeight="1" x14ac:dyDescent="0.25">
      <c r="A972" s="2">
        <v>207</v>
      </c>
      <c r="B972" s="14" t="s">
        <v>551</v>
      </c>
      <c r="C972" s="115">
        <v>1981</v>
      </c>
      <c r="D972" s="2">
        <v>0</v>
      </c>
      <c r="E972" s="2" t="s">
        <v>189</v>
      </c>
      <c r="F972" s="2">
        <v>2</v>
      </c>
      <c r="G972" s="2">
        <v>3</v>
      </c>
      <c r="H972" s="15">
        <v>885.3</v>
      </c>
      <c r="I972" s="15">
        <v>753.7</v>
      </c>
      <c r="J972" s="15">
        <v>643.23</v>
      </c>
      <c r="K972" s="5">
        <v>30</v>
      </c>
      <c r="L972" s="3">
        <v>1870162.74</v>
      </c>
      <c r="M972" s="3">
        <v>0</v>
      </c>
      <c r="N972" s="3">
        <v>187016.27</v>
      </c>
      <c r="O972" s="3">
        <v>84157.33</v>
      </c>
      <c r="P972" s="3">
        <f t="shared" si="321"/>
        <v>1598989.14</v>
      </c>
      <c r="Q972" s="3">
        <f t="shared" si="322"/>
        <v>2481.3091946397772</v>
      </c>
      <c r="R972" s="3">
        <v>9454.09</v>
      </c>
      <c r="S972" s="23">
        <v>42735</v>
      </c>
      <c r="T972" s="201"/>
    </row>
    <row r="973" spans="1:20" s="189" customFormat="1" ht="27.75" hidden="1" customHeight="1" x14ac:dyDescent="0.25">
      <c r="A973" s="2">
        <v>208</v>
      </c>
      <c r="B973" s="14" t="s">
        <v>552</v>
      </c>
      <c r="C973" s="115">
        <v>1981</v>
      </c>
      <c r="D973" s="2">
        <v>0</v>
      </c>
      <c r="E973" s="2" t="s">
        <v>189</v>
      </c>
      <c r="F973" s="2">
        <v>2</v>
      </c>
      <c r="G973" s="2">
        <v>3</v>
      </c>
      <c r="H973" s="15">
        <v>860.6</v>
      </c>
      <c r="I973" s="15">
        <v>768.5</v>
      </c>
      <c r="J973" s="15">
        <v>526.70000000000005</v>
      </c>
      <c r="K973" s="5">
        <v>61</v>
      </c>
      <c r="L973" s="3">
        <v>1931989.8</v>
      </c>
      <c r="M973" s="3">
        <v>0</v>
      </c>
      <c r="N973" s="3">
        <v>193198.98</v>
      </c>
      <c r="O973" s="3">
        <v>86939.54</v>
      </c>
      <c r="P973" s="3">
        <f t="shared" si="321"/>
        <v>1651851.28</v>
      </c>
      <c r="Q973" s="3">
        <f t="shared" si="322"/>
        <v>2513.9750162654523</v>
      </c>
      <c r="R973" s="3">
        <v>9454.09</v>
      </c>
      <c r="S973" s="23">
        <v>42735</v>
      </c>
      <c r="T973" s="201"/>
    </row>
    <row r="974" spans="1:20" s="189" customFormat="1" ht="27.75" hidden="1" customHeight="1" x14ac:dyDescent="0.25">
      <c r="A974" s="2">
        <v>209</v>
      </c>
      <c r="B974" s="14" t="s">
        <v>553</v>
      </c>
      <c r="C974" s="115">
        <v>1979</v>
      </c>
      <c r="D974" s="2">
        <v>0</v>
      </c>
      <c r="E974" s="2" t="s">
        <v>189</v>
      </c>
      <c r="F974" s="2">
        <v>2</v>
      </c>
      <c r="G974" s="2">
        <v>2</v>
      </c>
      <c r="H974" s="15">
        <v>1299.8</v>
      </c>
      <c r="I974" s="15">
        <v>1095.4000000000001</v>
      </c>
      <c r="J974" s="15">
        <v>947.1</v>
      </c>
      <c r="K974" s="5">
        <v>58</v>
      </c>
      <c r="L974" s="3">
        <v>2982667.63</v>
      </c>
      <c r="M974" s="3">
        <v>0</v>
      </c>
      <c r="N974" s="3">
        <f>ROUND(L974*10%,2)</f>
        <v>298266.76</v>
      </c>
      <c r="O974" s="3">
        <f>ROUND(N974*0.45,2)</f>
        <v>134220.04</v>
      </c>
      <c r="P974" s="3">
        <f t="shared" si="321"/>
        <v>2550180.83</v>
      </c>
      <c r="Q974" s="3">
        <f t="shared" si="322"/>
        <v>2722.9027113383236</v>
      </c>
      <c r="R974" s="3">
        <v>9454.09</v>
      </c>
      <c r="S974" s="23">
        <v>42735</v>
      </c>
      <c r="T974" s="201"/>
    </row>
    <row r="975" spans="1:20" s="189" customFormat="1" ht="27.75" hidden="1" customHeight="1" x14ac:dyDescent="0.25">
      <c r="A975" s="2">
        <v>210</v>
      </c>
      <c r="B975" s="14" t="s">
        <v>554</v>
      </c>
      <c r="C975" s="115">
        <v>1981</v>
      </c>
      <c r="D975" s="2">
        <v>0</v>
      </c>
      <c r="E975" s="2" t="s">
        <v>189</v>
      </c>
      <c r="F975" s="2">
        <v>2</v>
      </c>
      <c r="G975" s="2">
        <v>3</v>
      </c>
      <c r="H975" s="15">
        <v>849.5</v>
      </c>
      <c r="I975" s="15">
        <v>756.8</v>
      </c>
      <c r="J975" s="15">
        <v>651.45000000000005</v>
      </c>
      <c r="K975" s="5">
        <v>48</v>
      </c>
      <c r="L975" s="3">
        <v>1439088.96</v>
      </c>
      <c r="M975" s="3">
        <v>0</v>
      </c>
      <c r="N975" s="3">
        <v>0</v>
      </c>
      <c r="O975" s="3">
        <v>0</v>
      </c>
      <c r="P975" s="3">
        <f t="shared" si="321"/>
        <v>1439088.96</v>
      </c>
      <c r="Q975" s="3">
        <f t="shared" si="322"/>
        <v>1901.5446088794927</v>
      </c>
      <c r="R975" s="3">
        <v>9454.09</v>
      </c>
      <c r="S975" s="23">
        <v>42735</v>
      </c>
      <c r="T975" s="201"/>
    </row>
    <row r="976" spans="1:20" s="189" customFormat="1" ht="27.75" hidden="1" customHeight="1" x14ac:dyDescent="0.25">
      <c r="A976" s="2">
        <v>211</v>
      </c>
      <c r="B976" s="14" t="s">
        <v>419</v>
      </c>
      <c r="C976" s="115">
        <v>1975</v>
      </c>
      <c r="D976" s="2">
        <v>0</v>
      </c>
      <c r="E976" s="2" t="s">
        <v>189</v>
      </c>
      <c r="F976" s="2">
        <v>2</v>
      </c>
      <c r="G976" s="2">
        <v>2</v>
      </c>
      <c r="H976" s="15">
        <v>537.5</v>
      </c>
      <c r="I976" s="15">
        <v>498.8</v>
      </c>
      <c r="J976" s="15">
        <v>415.4</v>
      </c>
      <c r="K976" s="2">
        <v>20</v>
      </c>
      <c r="L976" s="3">
        <v>96699.77</v>
      </c>
      <c r="M976" s="3">
        <v>0</v>
      </c>
      <c r="N976" s="3">
        <v>0</v>
      </c>
      <c r="O976" s="3">
        <v>0</v>
      </c>
      <c r="P976" s="3">
        <f t="shared" si="321"/>
        <v>96699.77</v>
      </c>
      <c r="Q976" s="3">
        <f t="shared" si="322"/>
        <v>193.86481555733761</v>
      </c>
      <c r="R976" s="3">
        <v>9454.09</v>
      </c>
      <c r="S976" s="23">
        <v>42735</v>
      </c>
      <c r="T976" s="201"/>
    </row>
    <row r="977" spans="1:20" s="189" customFormat="1" ht="27.75" hidden="1" customHeight="1" x14ac:dyDescent="0.25">
      <c r="A977" s="2">
        <v>212</v>
      </c>
      <c r="B977" s="14" t="s">
        <v>420</v>
      </c>
      <c r="C977" s="115">
        <v>1975</v>
      </c>
      <c r="D977" s="2">
        <v>0</v>
      </c>
      <c r="E977" s="2" t="s">
        <v>189</v>
      </c>
      <c r="F977" s="2">
        <v>2</v>
      </c>
      <c r="G977" s="2">
        <v>2</v>
      </c>
      <c r="H977" s="15">
        <v>498.8</v>
      </c>
      <c r="I977" s="15">
        <v>498.8</v>
      </c>
      <c r="J977" s="15">
        <v>406.46</v>
      </c>
      <c r="K977" s="2">
        <v>23</v>
      </c>
      <c r="L977" s="3">
        <v>97263.84</v>
      </c>
      <c r="M977" s="3">
        <v>0</v>
      </c>
      <c r="N977" s="3">
        <v>0</v>
      </c>
      <c r="O977" s="3">
        <v>0</v>
      </c>
      <c r="P977" s="3">
        <f t="shared" si="321"/>
        <v>97263.84</v>
      </c>
      <c r="Q977" s="3">
        <f t="shared" si="322"/>
        <v>194.99566960705693</v>
      </c>
      <c r="R977" s="3">
        <v>9454.09</v>
      </c>
      <c r="S977" s="23">
        <v>42735</v>
      </c>
      <c r="T977" s="201"/>
    </row>
    <row r="978" spans="1:20" s="189" customFormat="1" ht="27.75" hidden="1" customHeight="1" x14ac:dyDescent="0.25">
      <c r="A978" s="2">
        <v>213</v>
      </c>
      <c r="B978" s="14" t="s">
        <v>809</v>
      </c>
      <c r="C978" s="115">
        <v>1986</v>
      </c>
      <c r="D978" s="2">
        <v>0</v>
      </c>
      <c r="E978" s="2" t="s">
        <v>189</v>
      </c>
      <c r="F978" s="2">
        <v>2</v>
      </c>
      <c r="G978" s="2">
        <v>3</v>
      </c>
      <c r="H978" s="1">
        <v>829</v>
      </c>
      <c r="I978" s="15">
        <v>737.2</v>
      </c>
      <c r="J978" s="15">
        <v>584.1</v>
      </c>
      <c r="K978" s="5">
        <v>48</v>
      </c>
      <c r="L978" s="3">
        <v>1890300.93</v>
      </c>
      <c r="M978" s="3">
        <v>0</v>
      </c>
      <c r="N978" s="3">
        <v>0</v>
      </c>
      <c r="O978" s="3">
        <v>0</v>
      </c>
      <c r="P978" s="3">
        <f t="shared" si="321"/>
        <v>1890300.93</v>
      </c>
      <c r="Q978" s="3">
        <f t="shared" si="322"/>
        <v>2564.1629544221378</v>
      </c>
      <c r="R978" s="3">
        <v>9454.09</v>
      </c>
      <c r="S978" s="23">
        <v>42735</v>
      </c>
      <c r="T978" s="201"/>
    </row>
    <row r="979" spans="1:20" s="189" customFormat="1" ht="27.75" hidden="1" customHeight="1" x14ac:dyDescent="0.25">
      <c r="A979" s="2">
        <v>214</v>
      </c>
      <c r="B979" s="14" t="s">
        <v>555</v>
      </c>
      <c r="C979" s="115">
        <v>1981</v>
      </c>
      <c r="D979" s="2">
        <v>0</v>
      </c>
      <c r="E979" s="2" t="s">
        <v>189</v>
      </c>
      <c r="F979" s="2">
        <v>2</v>
      </c>
      <c r="G979" s="2">
        <v>3</v>
      </c>
      <c r="H979" s="15">
        <v>832.7</v>
      </c>
      <c r="I979" s="15">
        <v>763.7</v>
      </c>
      <c r="J979" s="15">
        <v>706.7</v>
      </c>
      <c r="K979" s="5">
        <v>26</v>
      </c>
      <c r="L979" s="3">
        <v>1903245.74</v>
      </c>
      <c r="M979" s="3">
        <v>0</v>
      </c>
      <c r="N979" s="3">
        <v>0</v>
      </c>
      <c r="O979" s="3">
        <v>0</v>
      </c>
      <c r="P979" s="3">
        <f t="shared" si="321"/>
        <v>1903245.74</v>
      </c>
      <c r="Q979" s="3">
        <f t="shared" si="322"/>
        <v>2492.1379337436165</v>
      </c>
      <c r="R979" s="3">
        <v>9454.09</v>
      </c>
      <c r="S979" s="23">
        <v>42735</v>
      </c>
      <c r="T979" s="201"/>
    </row>
    <row r="980" spans="1:20" s="189" customFormat="1" ht="27.75" hidden="1" customHeight="1" x14ac:dyDescent="0.25">
      <c r="A980" s="2">
        <v>215</v>
      </c>
      <c r="B980" s="14" t="s">
        <v>556</v>
      </c>
      <c r="C980" s="115">
        <v>1980</v>
      </c>
      <c r="D980" s="2">
        <v>0</v>
      </c>
      <c r="E980" s="2" t="s">
        <v>189</v>
      </c>
      <c r="F980" s="2">
        <v>2</v>
      </c>
      <c r="G980" s="2">
        <v>3</v>
      </c>
      <c r="H980" s="15">
        <v>844.6</v>
      </c>
      <c r="I980" s="15">
        <v>720.3</v>
      </c>
      <c r="J980" s="15">
        <v>530.70000000000005</v>
      </c>
      <c r="K980" s="5">
        <v>44</v>
      </c>
      <c r="L980" s="3">
        <v>2078021.49</v>
      </c>
      <c r="M980" s="3">
        <v>0</v>
      </c>
      <c r="N980" s="3">
        <f>ROUND(L980*10%,2)</f>
        <v>207802.15</v>
      </c>
      <c r="O980" s="3">
        <f>ROUND(N980*0.45,2)</f>
        <v>93510.97</v>
      </c>
      <c r="P980" s="3">
        <f t="shared" si="321"/>
        <v>1776708.37</v>
      </c>
      <c r="Q980" s="3">
        <f t="shared" si="322"/>
        <v>2884.9389004581426</v>
      </c>
      <c r="R980" s="3">
        <v>9454.09</v>
      </c>
      <c r="S980" s="23">
        <v>42735</v>
      </c>
      <c r="T980" s="201"/>
    </row>
    <row r="981" spans="1:20" s="189" customFormat="1" ht="27.75" hidden="1" customHeight="1" x14ac:dyDescent="0.25">
      <c r="A981" s="2">
        <v>216</v>
      </c>
      <c r="B981" s="14" t="s">
        <v>557</v>
      </c>
      <c r="C981" s="115">
        <v>1980</v>
      </c>
      <c r="D981" s="2">
        <v>0</v>
      </c>
      <c r="E981" s="2" t="s">
        <v>189</v>
      </c>
      <c r="F981" s="2">
        <v>2</v>
      </c>
      <c r="G981" s="2">
        <v>3</v>
      </c>
      <c r="H981" s="15">
        <v>1145.8</v>
      </c>
      <c r="I981" s="15">
        <v>949.8</v>
      </c>
      <c r="J981" s="15">
        <v>918.4</v>
      </c>
      <c r="K981" s="5">
        <v>146</v>
      </c>
      <c r="L981" s="3">
        <v>3024058.74</v>
      </c>
      <c r="M981" s="3">
        <v>0</v>
      </c>
      <c r="N981" s="3">
        <f>ROUND(L981*10%,2)</f>
        <v>302405.87</v>
      </c>
      <c r="O981" s="3">
        <f>ROUND(N981*0.45,2)</f>
        <v>136082.64000000001</v>
      </c>
      <c r="P981" s="3">
        <f t="shared" si="321"/>
        <v>2585570.23</v>
      </c>
      <c r="Q981" s="3">
        <f t="shared" si="322"/>
        <v>3183.8900189513583</v>
      </c>
      <c r="R981" s="3">
        <v>9454.09</v>
      </c>
      <c r="S981" s="23">
        <v>42735</v>
      </c>
      <c r="T981" s="201"/>
    </row>
    <row r="982" spans="1:20" s="189" customFormat="1" ht="27.75" hidden="1" customHeight="1" x14ac:dyDescent="0.25">
      <c r="A982" s="2">
        <v>217</v>
      </c>
      <c r="B982" s="14" t="s">
        <v>172</v>
      </c>
      <c r="C982" s="115">
        <v>1953</v>
      </c>
      <c r="D982" s="2">
        <v>0</v>
      </c>
      <c r="E982" s="2" t="s">
        <v>189</v>
      </c>
      <c r="F982" s="2">
        <v>2</v>
      </c>
      <c r="G982" s="2">
        <v>2</v>
      </c>
      <c r="H982" s="15">
        <v>579.4</v>
      </c>
      <c r="I982" s="15">
        <v>517.4</v>
      </c>
      <c r="J982" s="15">
        <v>108.1</v>
      </c>
      <c r="K982" s="5">
        <v>30</v>
      </c>
      <c r="L982" s="3">
        <v>340556.35</v>
      </c>
      <c r="M982" s="3">
        <v>0</v>
      </c>
      <c r="N982" s="3">
        <v>34055.64</v>
      </c>
      <c r="O982" s="3">
        <v>15325.03</v>
      </c>
      <c r="P982" s="3">
        <f t="shared" si="321"/>
        <v>291175.67999999999</v>
      </c>
      <c r="Q982" s="3">
        <f t="shared" si="322"/>
        <v>658.20709315809813</v>
      </c>
      <c r="R982" s="3">
        <v>9454.09</v>
      </c>
      <c r="S982" s="23">
        <v>42735</v>
      </c>
      <c r="T982" s="201"/>
    </row>
    <row r="983" spans="1:20" s="189" customFormat="1" ht="27.75" hidden="1" customHeight="1" x14ac:dyDescent="0.25">
      <c r="A983" s="2">
        <v>218</v>
      </c>
      <c r="B983" s="14" t="s">
        <v>558</v>
      </c>
      <c r="C983" s="115">
        <v>1980</v>
      </c>
      <c r="D983" s="2">
        <v>0</v>
      </c>
      <c r="E983" s="2" t="s">
        <v>189</v>
      </c>
      <c r="F983" s="2">
        <v>2</v>
      </c>
      <c r="G983" s="2">
        <v>2</v>
      </c>
      <c r="H983" s="15">
        <v>942.2</v>
      </c>
      <c r="I983" s="15">
        <v>817.6</v>
      </c>
      <c r="J983" s="15">
        <v>661.8</v>
      </c>
      <c r="K983" s="5">
        <v>32</v>
      </c>
      <c r="L983" s="3">
        <v>1557074.04</v>
      </c>
      <c r="M983" s="3">
        <v>0</v>
      </c>
      <c r="N983" s="3">
        <v>155707.4</v>
      </c>
      <c r="O983" s="3">
        <v>70068.33</v>
      </c>
      <c r="P983" s="3">
        <f t="shared" si="321"/>
        <v>1331298.31</v>
      </c>
      <c r="Q983" s="3">
        <f t="shared" si="322"/>
        <v>1904.4447651663404</v>
      </c>
      <c r="R983" s="3">
        <v>9454.09</v>
      </c>
      <c r="S983" s="23">
        <v>42735</v>
      </c>
      <c r="T983" s="201"/>
    </row>
    <row r="984" spans="1:20" s="189" customFormat="1" ht="27.75" hidden="1" customHeight="1" x14ac:dyDescent="0.25">
      <c r="A984" s="2">
        <v>219</v>
      </c>
      <c r="B984" s="14" t="s">
        <v>559</v>
      </c>
      <c r="C984" s="115">
        <v>1981</v>
      </c>
      <c r="D984" s="2">
        <v>0</v>
      </c>
      <c r="E984" s="2" t="s">
        <v>189</v>
      </c>
      <c r="F984" s="2">
        <v>2</v>
      </c>
      <c r="G984" s="2">
        <v>3</v>
      </c>
      <c r="H984" s="15">
        <v>837</v>
      </c>
      <c r="I984" s="15">
        <v>745.2</v>
      </c>
      <c r="J984" s="15">
        <v>424.1</v>
      </c>
      <c r="K984" s="5">
        <v>47</v>
      </c>
      <c r="L984" s="3">
        <v>1213908.44</v>
      </c>
      <c r="M984" s="3">
        <v>0</v>
      </c>
      <c r="N984" s="3">
        <v>0</v>
      </c>
      <c r="O984" s="3">
        <v>0</v>
      </c>
      <c r="P984" s="3">
        <f t="shared" si="321"/>
        <v>1213908.44</v>
      </c>
      <c r="Q984" s="3">
        <f t="shared" si="322"/>
        <v>1628.9699946323133</v>
      </c>
      <c r="R984" s="3">
        <v>9454.09</v>
      </c>
      <c r="S984" s="23">
        <v>42735</v>
      </c>
      <c r="T984" s="201"/>
    </row>
    <row r="985" spans="1:20" s="189" customFormat="1" ht="27.75" hidden="1" customHeight="1" x14ac:dyDescent="0.25">
      <c r="A985" s="2">
        <v>220</v>
      </c>
      <c r="B985" s="14" t="s">
        <v>175</v>
      </c>
      <c r="C985" s="115">
        <v>1972</v>
      </c>
      <c r="D985" s="2">
        <v>0</v>
      </c>
      <c r="E985" s="2" t="s">
        <v>189</v>
      </c>
      <c r="F985" s="2">
        <v>2</v>
      </c>
      <c r="G985" s="2">
        <v>2</v>
      </c>
      <c r="H985" s="15">
        <v>541.9</v>
      </c>
      <c r="I985" s="15">
        <v>541.9</v>
      </c>
      <c r="J985" s="15">
        <v>298.5</v>
      </c>
      <c r="K985" s="5">
        <v>30</v>
      </c>
      <c r="L985" s="10">
        <v>763557.95</v>
      </c>
      <c r="M985" s="3">
        <v>0</v>
      </c>
      <c r="N985" s="3">
        <v>76355.8</v>
      </c>
      <c r="O985" s="3">
        <v>34360.1</v>
      </c>
      <c r="P985" s="3">
        <f t="shared" si="321"/>
        <v>652842.05000000005</v>
      </c>
      <c r="Q985" s="3">
        <f t="shared" si="322"/>
        <v>1409.03847573353</v>
      </c>
      <c r="R985" s="3">
        <v>9455.09</v>
      </c>
      <c r="S985" s="23">
        <v>42735</v>
      </c>
      <c r="T985" s="201"/>
    </row>
    <row r="986" spans="1:20" s="189" customFormat="1" ht="27.75" hidden="1" customHeight="1" x14ac:dyDescent="0.25">
      <c r="A986" s="2">
        <v>221</v>
      </c>
      <c r="B986" s="14" t="s">
        <v>560</v>
      </c>
      <c r="C986" s="115">
        <v>1979</v>
      </c>
      <c r="D986" s="2">
        <v>0</v>
      </c>
      <c r="E986" s="2" t="s">
        <v>189</v>
      </c>
      <c r="F986" s="2">
        <v>2</v>
      </c>
      <c r="G986" s="2">
        <v>2</v>
      </c>
      <c r="H986" s="15">
        <v>925.9</v>
      </c>
      <c r="I986" s="15">
        <v>810.4</v>
      </c>
      <c r="J986" s="15">
        <v>722.7</v>
      </c>
      <c r="K986" s="5">
        <v>35</v>
      </c>
      <c r="L986" s="3">
        <v>2067549.58</v>
      </c>
      <c r="M986" s="3">
        <v>0</v>
      </c>
      <c r="N986" s="3">
        <v>206754.96</v>
      </c>
      <c r="O986" s="3">
        <v>93039.73</v>
      </c>
      <c r="P986" s="3">
        <f t="shared" si="321"/>
        <v>1767754.89</v>
      </c>
      <c r="Q986" s="3">
        <f t="shared" si="322"/>
        <v>2551.2704590325766</v>
      </c>
      <c r="R986" s="3">
        <v>9454.09</v>
      </c>
      <c r="S986" s="23">
        <v>42735</v>
      </c>
      <c r="T986" s="201"/>
    </row>
    <row r="987" spans="1:20" s="189" customFormat="1" ht="27.75" hidden="1" customHeight="1" x14ac:dyDescent="0.25">
      <c r="A987" s="2">
        <v>222</v>
      </c>
      <c r="B987" s="14" t="s">
        <v>561</v>
      </c>
      <c r="C987" s="115">
        <v>1979</v>
      </c>
      <c r="D987" s="2">
        <v>0</v>
      </c>
      <c r="E987" s="2" t="s">
        <v>127</v>
      </c>
      <c r="F987" s="2">
        <v>2</v>
      </c>
      <c r="G987" s="2">
        <v>3</v>
      </c>
      <c r="H987" s="15">
        <v>604.4</v>
      </c>
      <c r="I987" s="15">
        <v>555.6</v>
      </c>
      <c r="J987" s="15">
        <v>517</v>
      </c>
      <c r="K987" s="5">
        <v>20</v>
      </c>
      <c r="L987" s="3">
        <v>1058541.02</v>
      </c>
      <c r="M987" s="3">
        <v>0</v>
      </c>
      <c r="N987" s="3">
        <v>105854.1</v>
      </c>
      <c r="O987" s="3">
        <v>47634.34</v>
      </c>
      <c r="P987" s="3">
        <f t="shared" si="321"/>
        <v>905052.58</v>
      </c>
      <c r="Q987" s="3">
        <f t="shared" si="322"/>
        <v>1905.2214182865371</v>
      </c>
      <c r="R987" s="3">
        <v>24736.34</v>
      </c>
      <c r="S987" s="23">
        <v>42735</v>
      </c>
      <c r="T987" s="201"/>
    </row>
    <row r="988" spans="1:20" s="189" customFormat="1" ht="27.75" hidden="1" customHeight="1" x14ac:dyDescent="0.25">
      <c r="A988" s="2">
        <v>223</v>
      </c>
      <c r="B988" s="14" t="s">
        <v>562</v>
      </c>
      <c r="C988" s="115">
        <v>1981</v>
      </c>
      <c r="D988" s="2">
        <v>0</v>
      </c>
      <c r="E988" s="2" t="s">
        <v>189</v>
      </c>
      <c r="F988" s="2">
        <v>2</v>
      </c>
      <c r="G988" s="2">
        <v>3</v>
      </c>
      <c r="H988" s="15">
        <v>1136.5999999999999</v>
      </c>
      <c r="I988" s="15">
        <v>950.9</v>
      </c>
      <c r="J988" s="15">
        <v>832.9</v>
      </c>
      <c r="K988" s="5">
        <v>47</v>
      </c>
      <c r="L988" s="3">
        <v>210310.55</v>
      </c>
      <c r="M988" s="3">
        <v>0</v>
      </c>
      <c r="N988" s="3">
        <v>0</v>
      </c>
      <c r="O988" s="3">
        <v>0</v>
      </c>
      <c r="P988" s="3">
        <f t="shared" si="321"/>
        <v>210310.55</v>
      </c>
      <c r="Q988" s="3">
        <f t="shared" si="322"/>
        <v>221.16999684509412</v>
      </c>
      <c r="R988" s="3">
        <v>9454.09</v>
      </c>
      <c r="S988" s="23">
        <v>42735</v>
      </c>
      <c r="T988" s="201"/>
    </row>
    <row r="989" spans="1:20" s="189" customFormat="1" ht="27.75" hidden="1" customHeight="1" x14ac:dyDescent="0.25">
      <c r="A989" s="2">
        <v>224</v>
      </c>
      <c r="B989" s="14" t="s">
        <v>563</v>
      </c>
      <c r="C989" s="115">
        <v>1982</v>
      </c>
      <c r="D989" s="2">
        <v>0</v>
      </c>
      <c r="E989" s="2" t="s">
        <v>189</v>
      </c>
      <c r="F989" s="2">
        <v>2</v>
      </c>
      <c r="G989" s="2">
        <v>3</v>
      </c>
      <c r="H989" s="15">
        <v>1151.8</v>
      </c>
      <c r="I989" s="15">
        <v>1000.7</v>
      </c>
      <c r="J989" s="15">
        <v>906.8</v>
      </c>
      <c r="K989" s="5">
        <v>56</v>
      </c>
      <c r="L989" s="3">
        <v>221567.97</v>
      </c>
      <c r="M989" s="3">
        <v>0</v>
      </c>
      <c r="N989" s="3">
        <v>0</v>
      </c>
      <c r="O989" s="3">
        <v>0</v>
      </c>
      <c r="P989" s="3">
        <f t="shared" si="321"/>
        <v>221567.97</v>
      </c>
      <c r="Q989" s="3">
        <f t="shared" si="322"/>
        <v>221.41298091336063</v>
      </c>
      <c r="R989" s="3">
        <v>9454.09</v>
      </c>
      <c r="S989" s="23">
        <v>42735</v>
      </c>
      <c r="T989" s="201"/>
    </row>
    <row r="990" spans="1:20" s="189" customFormat="1" ht="27.75" hidden="1" customHeight="1" x14ac:dyDescent="0.25">
      <c r="A990" s="2">
        <v>225</v>
      </c>
      <c r="B990" s="14" t="s">
        <v>176</v>
      </c>
      <c r="C990" s="115">
        <v>1970</v>
      </c>
      <c r="D990" s="2">
        <v>0</v>
      </c>
      <c r="E990" s="2" t="s">
        <v>189</v>
      </c>
      <c r="F990" s="2">
        <v>2</v>
      </c>
      <c r="G990" s="2">
        <v>2</v>
      </c>
      <c r="H990" s="15">
        <v>551</v>
      </c>
      <c r="I990" s="15">
        <v>507.8</v>
      </c>
      <c r="J990" s="15">
        <v>299.8</v>
      </c>
      <c r="K990" s="5">
        <v>37</v>
      </c>
      <c r="L990" s="3">
        <v>112579.26</v>
      </c>
      <c r="M990" s="3">
        <v>0</v>
      </c>
      <c r="N990" s="3">
        <v>0</v>
      </c>
      <c r="O990" s="3">
        <v>0</v>
      </c>
      <c r="P990" s="3">
        <f t="shared" si="321"/>
        <v>112579.26</v>
      </c>
      <c r="Q990" s="3">
        <f t="shared" si="322"/>
        <v>221.7</v>
      </c>
      <c r="R990" s="3">
        <v>9454.09</v>
      </c>
      <c r="S990" s="23">
        <v>42735</v>
      </c>
      <c r="T990" s="201"/>
    </row>
    <row r="991" spans="1:20" s="189" customFormat="1" ht="27.75" hidden="1" customHeight="1" x14ac:dyDescent="0.25">
      <c r="A991" s="2">
        <v>226</v>
      </c>
      <c r="B991" s="14" t="s">
        <v>305</v>
      </c>
      <c r="C991" s="115">
        <v>1980</v>
      </c>
      <c r="D991" s="2">
        <v>0</v>
      </c>
      <c r="E991" s="2" t="s">
        <v>189</v>
      </c>
      <c r="F991" s="2">
        <v>2</v>
      </c>
      <c r="G991" s="2">
        <v>2</v>
      </c>
      <c r="H991" s="15">
        <v>1156.2</v>
      </c>
      <c r="I991" s="15">
        <v>988</v>
      </c>
      <c r="J991" s="15">
        <v>790.3</v>
      </c>
      <c r="K991" s="5">
        <v>96</v>
      </c>
      <c r="L991" s="3">
        <v>2718813.7</v>
      </c>
      <c r="M991" s="3">
        <v>0</v>
      </c>
      <c r="N991" s="3">
        <v>271881.37</v>
      </c>
      <c r="O991" s="3">
        <v>122346.62</v>
      </c>
      <c r="P991" s="3">
        <f t="shared" si="321"/>
        <v>2324585.71</v>
      </c>
      <c r="Q991" s="3">
        <f t="shared" si="322"/>
        <v>2751.8357287449394</v>
      </c>
      <c r="R991" s="3">
        <v>9454.09</v>
      </c>
      <c r="S991" s="23">
        <v>42735</v>
      </c>
      <c r="T991" s="201"/>
    </row>
    <row r="992" spans="1:20" s="189" customFormat="1" ht="27.75" hidden="1" customHeight="1" x14ac:dyDescent="0.25">
      <c r="A992" s="2">
        <v>227</v>
      </c>
      <c r="B992" s="14" t="s">
        <v>306</v>
      </c>
      <c r="C992" s="115">
        <v>1982</v>
      </c>
      <c r="D992" s="2">
        <v>0</v>
      </c>
      <c r="E992" s="2" t="s">
        <v>189</v>
      </c>
      <c r="F992" s="2">
        <v>2</v>
      </c>
      <c r="G992" s="2">
        <v>3</v>
      </c>
      <c r="H992" s="15">
        <v>1150.3</v>
      </c>
      <c r="I992" s="15">
        <v>1013.2</v>
      </c>
      <c r="J992" s="15">
        <v>682.7</v>
      </c>
      <c r="K992" s="5">
        <v>43</v>
      </c>
      <c r="L992" s="3">
        <v>2638727.8199999998</v>
      </c>
      <c r="M992" s="3">
        <v>0</v>
      </c>
      <c r="N992" s="3">
        <v>0</v>
      </c>
      <c r="O992" s="3">
        <v>0</v>
      </c>
      <c r="P992" s="3">
        <f t="shared" si="321"/>
        <v>2638727.8199999998</v>
      </c>
      <c r="Q992" s="3">
        <f t="shared" si="322"/>
        <v>2604.3503947887875</v>
      </c>
      <c r="R992" s="3">
        <v>9454.09</v>
      </c>
      <c r="S992" s="23">
        <v>42735</v>
      </c>
      <c r="T992" s="201"/>
    </row>
    <row r="993" spans="1:20" s="189" customFormat="1" ht="27.75" hidden="1" customHeight="1" x14ac:dyDescent="0.25">
      <c r="A993" s="2">
        <v>228</v>
      </c>
      <c r="B993" s="14" t="s">
        <v>564</v>
      </c>
      <c r="C993" s="115">
        <v>1980</v>
      </c>
      <c r="D993" s="2">
        <v>0</v>
      </c>
      <c r="E993" s="2" t="s">
        <v>189</v>
      </c>
      <c r="F993" s="2">
        <v>2</v>
      </c>
      <c r="G993" s="2">
        <v>3</v>
      </c>
      <c r="H993" s="15">
        <v>824.8</v>
      </c>
      <c r="I993" s="15">
        <v>735.4</v>
      </c>
      <c r="J993" s="15">
        <v>533.20000000000005</v>
      </c>
      <c r="K993" s="5">
        <v>35</v>
      </c>
      <c r="L993" s="3">
        <v>1237683.05</v>
      </c>
      <c r="M993" s="3">
        <v>0</v>
      </c>
      <c r="N993" s="3">
        <v>123768.3</v>
      </c>
      <c r="O993" s="3">
        <v>55695.75</v>
      </c>
      <c r="P993" s="3">
        <f t="shared" si="321"/>
        <v>1058219</v>
      </c>
      <c r="Q993" s="3">
        <f t="shared" si="322"/>
        <v>1683.0065950503129</v>
      </c>
      <c r="R993" s="3">
        <v>9454.09</v>
      </c>
      <c r="S993" s="23">
        <v>42735</v>
      </c>
      <c r="T993" s="201"/>
    </row>
    <row r="994" spans="1:20" s="189" customFormat="1" ht="27.75" hidden="1" customHeight="1" x14ac:dyDescent="0.25">
      <c r="A994" s="2">
        <v>229</v>
      </c>
      <c r="B994" s="14" t="s">
        <v>184</v>
      </c>
      <c r="C994" s="115">
        <v>1967</v>
      </c>
      <c r="D994" s="2">
        <v>0</v>
      </c>
      <c r="E994" s="2" t="s">
        <v>189</v>
      </c>
      <c r="F994" s="2">
        <v>2</v>
      </c>
      <c r="G994" s="2">
        <v>2</v>
      </c>
      <c r="H994" s="15">
        <v>538.1</v>
      </c>
      <c r="I994" s="15">
        <v>495.3</v>
      </c>
      <c r="J994" s="15">
        <v>358.4</v>
      </c>
      <c r="K994" s="5">
        <v>42</v>
      </c>
      <c r="L994" s="3">
        <v>109789.68</v>
      </c>
      <c r="M994" s="3">
        <v>0</v>
      </c>
      <c r="N994" s="3">
        <v>0</v>
      </c>
      <c r="O994" s="3">
        <v>0</v>
      </c>
      <c r="P994" s="3">
        <f t="shared" si="321"/>
        <v>109789.68</v>
      </c>
      <c r="Q994" s="3">
        <f t="shared" si="322"/>
        <v>221.66299212598423</v>
      </c>
      <c r="R994" s="3">
        <v>9454.09</v>
      </c>
      <c r="S994" s="23">
        <v>42735</v>
      </c>
      <c r="T994" s="201"/>
    </row>
    <row r="995" spans="1:20" s="189" customFormat="1" ht="27.75" hidden="1" customHeight="1" x14ac:dyDescent="0.25">
      <c r="A995" s="2">
        <v>230</v>
      </c>
      <c r="B995" s="14" t="s">
        <v>565</v>
      </c>
      <c r="C995" s="115">
        <v>1980</v>
      </c>
      <c r="D995" s="2">
        <v>0</v>
      </c>
      <c r="E995" s="2" t="s">
        <v>189</v>
      </c>
      <c r="F995" s="2">
        <v>2</v>
      </c>
      <c r="G995" s="2">
        <v>3</v>
      </c>
      <c r="H995" s="15">
        <v>1142.4000000000001</v>
      </c>
      <c r="I995" s="15">
        <v>1142.4000000000001</v>
      </c>
      <c r="J995" s="15">
        <v>623</v>
      </c>
      <c r="K995" s="5">
        <v>53</v>
      </c>
      <c r="L995" s="3">
        <v>3121213.39</v>
      </c>
      <c r="M995" s="3">
        <v>0</v>
      </c>
      <c r="N995" s="3">
        <v>312121.34000000003</v>
      </c>
      <c r="O995" s="3">
        <v>140454.6</v>
      </c>
      <c r="P995" s="3">
        <f t="shared" si="321"/>
        <v>2668637.4500000002</v>
      </c>
      <c r="Q995" s="3">
        <f t="shared" si="322"/>
        <v>2732.1545780812326</v>
      </c>
      <c r="R995" s="3">
        <v>9454.09</v>
      </c>
      <c r="S995" s="23">
        <v>42735</v>
      </c>
      <c r="T995" s="201"/>
    </row>
    <row r="996" spans="1:20" s="189" customFormat="1" ht="27.75" hidden="1" customHeight="1" x14ac:dyDescent="0.25">
      <c r="A996" s="2">
        <v>231</v>
      </c>
      <c r="B996" s="14" t="s">
        <v>566</v>
      </c>
      <c r="C996" s="115">
        <v>1981</v>
      </c>
      <c r="D996" s="2">
        <v>0</v>
      </c>
      <c r="E996" s="2" t="s">
        <v>189</v>
      </c>
      <c r="F996" s="2">
        <v>2</v>
      </c>
      <c r="G996" s="2">
        <v>3</v>
      </c>
      <c r="H996" s="15">
        <v>829.2</v>
      </c>
      <c r="I996" s="15">
        <v>829.2</v>
      </c>
      <c r="J996" s="15">
        <v>290.3</v>
      </c>
      <c r="K996" s="5">
        <v>45</v>
      </c>
      <c r="L996" s="3">
        <v>1417871.71</v>
      </c>
      <c r="M996" s="3">
        <v>0</v>
      </c>
      <c r="N996" s="3">
        <v>0</v>
      </c>
      <c r="O996" s="3">
        <v>0</v>
      </c>
      <c r="P996" s="3">
        <f t="shared" si="321"/>
        <v>1417871.71</v>
      </c>
      <c r="Q996" s="3">
        <f t="shared" si="322"/>
        <v>1709.9272913651712</v>
      </c>
      <c r="R996" s="3">
        <v>9454.09</v>
      </c>
      <c r="S996" s="23">
        <v>42735</v>
      </c>
      <c r="T996" s="201"/>
    </row>
    <row r="997" spans="1:20" s="189" customFormat="1" ht="27.75" hidden="1" customHeight="1" x14ac:dyDescent="0.25">
      <c r="A997" s="2">
        <v>232</v>
      </c>
      <c r="B997" s="14" t="s">
        <v>568</v>
      </c>
      <c r="C997" s="115">
        <v>1980</v>
      </c>
      <c r="D997" s="2">
        <v>0</v>
      </c>
      <c r="E997" s="2" t="s">
        <v>189</v>
      </c>
      <c r="F997" s="2">
        <v>2</v>
      </c>
      <c r="G997" s="2">
        <v>2</v>
      </c>
      <c r="H997" s="15">
        <v>1125.5999999999999</v>
      </c>
      <c r="I997" s="15">
        <v>1030.7</v>
      </c>
      <c r="J997" s="15">
        <v>901.9</v>
      </c>
      <c r="K997" s="5">
        <v>45</v>
      </c>
      <c r="L997" s="3">
        <v>3268619.59</v>
      </c>
      <c r="M997" s="3">
        <v>0</v>
      </c>
      <c r="N997" s="3">
        <v>326861.96000000002</v>
      </c>
      <c r="O997" s="3">
        <v>147087.88</v>
      </c>
      <c r="P997" s="3">
        <f t="shared" si="321"/>
        <v>2794669.75</v>
      </c>
      <c r="Q997" s="3">
        <f t="shared" si="322"/>
        <v>3171.261851169108</v>
      </c>
      <c r="R997" s="3">
        <v>9454.09</v>
      </c>
      <c r="S997" s="23">
        <v>42735</v>
      </c>
      <c r="T997" s="201"/>
    </row>
    <row r="998" spans="1:20" s="189" customFormat="1" ht="27.75" hidden="1" customHeight="1" x14ac:dyDescent="0.25">
      <c r="A998" s="2">
        <v>233</v>
      </c>
      <c r="B998" s="14" t="s">
        <v>569</v>
      </c>
      <c r="C998" s="115">
        <v>1975</v>
      </c>
      <c r="D998" s="2">
        <v>0</v>
      </c>
      <c r="E998" s="2" t="s">
        <v>189</v>
      </c>
      <c r="F998" s="2">
        <v>2</v>
      </c>
      <c r="G998" s="2">
        <v>2</v>
      </c>
      <c r="H998" s="15">
        <v>768.7</v>
      </c>
      <c r="I998" s="15">
        <v>716.56</v>
      </c>
      <c r="J998" s="15">
        <v>554.41</v>
      </c>
      <c r="K998" s="5">
        <v>36</v>
      </c>
      <c r="L998" s="3">
        <v>1911173.74</v>
      </c>
      <c r="M998" s="3">
        <v>0</v>
      </c>
      <c r="N998" s="3">
        <v>191117.37</v>
      </c>
      <c r="O998" s="3">
        <v>86002.81</v>
      </c>
      <c r="P998" s="3">
        <f t="shared" si="321"/>
        <v>1634053.56</v>
      </c>
      <c r="Q998" s="3">
        <f t="shared" si="322"/>
        <v>2667.1510271296197</v>
      </c>
      <c r="R998" s="3">
        <v>9454.09</v>
      </c>
      <c r="S998" s="23">
        <v>42735</v>
      </c>
      <c r="T998" s="201"/>
    </row>
    <row r="999" spans="1:20" s="99" customFormat="1" ht="27.75" hidden="1" customHeight="1" x14ac:dyDescent="0.25">
      <c r="A999" s="195"/>
      <c r="B999" s="218" t="s">
        <v>570</v>
      </c>
      <c r="C999" s="219"/>
      <c r="D999" s="195"/>
      <c r="E999" s="195"/>
      <c r="F999" s="195"/>
      <c r="G999" s="195"/>
      <c r="H999" s="4">
        <f>SUM(H966:H998)</f>
        <v>30029.7</v>
      </c>
      <c r="I999" s="4">
        <f t="shared" ref="I999:Q999" si="323">SUM(I966:I998)</f>
        <v>26853.160000000003</v>
      </c>
      <c r="J999" s="4">
        <f t="shared" si="323"/>
        <v>20274.16</v>
      </c>
      <c r="K999" s="28">
        <f t="shared" si="323"/>
        <v>1538</v>
      </c>
      <c r="L999" s="4">
        <f>SUM(L966:L998)</f>
        <v>58905949.769999988</v>
      </c>
      <c r="M999" s="4">
        <f t="shared" si="323"/>
        <v>0</v>
      </c>
      <c r="N999" s="4">
        <f t="shared" si="323"/>
        <v>3590058.4299999997</v>
      </c>
      <c r="O999" s="4">
        <f t="shared" si="323"/>
        <v>1614339.2999999998</v>
      </c>
      <c r="P999" s="4">
        <f t="shared" si="323"/>
        <v>53701552.039999992</v>
      </c>
      <c r="Q999" s="4">
        <f t="shared" si="323"/>
        <v>66095.325698220709</v>
      </c>
      <c r="R999" s="194"/>
      <c r="S999" s="65"/>
      <c r="T999" s="169"/>
    </row>
    <row r="1000" spans="1:20" s="98" customFormat="1" ht="27.75" hidden="1" customHeight="1" x14ac:dyDescent="0.25">
      <c r="A1000" s="2"/>
      <c r="B1000" s="205" t="s">
        <v>574</v>
      </c>
      <c r="C1000" s="206"/>
      <c r="D1000" s="2"/>
      <c r="E1000" s="2"/>
      <c r="F1000" s="2"/>
      <c r="G1000" s="2"/>
      <c r="H1000" s="2"/>
      <c r="I1000" s="2"/>
      <c r="J1000" s="2"/>
      <c r="K1000" s="2"/>
      <c r="L1000" s="3"/>
      <c r="M1000" s="3"/>
      <c r="N1000" s="3"/>
      <c r="O1000" s="3"/>
      <c r="P1000" s="3"/>
      <c r="Q1000" s="3"/>
      <c r="R1000" s="3"/>
      <c r="S1000" s="2"/>
      <c r="T1000" s="169"/>
    </row>
    <row r="1001" spans="1:20" s="98" customFormat="1" ht="27.75" hidden="1" customHeight="1" x14ac:dyDescent="0.25">
      <c r="A1001" s="7">
        <v>234</v>
      </c>
      <c r="B1001" s="64" t="s">
        <v>643</v>
      </c>
      <c r="C1001" s="115">
        <v>1978</v>
      </c>
      <c r="D1001" s="2">
        <v>0</v>
      </c>
      <c r="E1001" s="2" t="s">
        <v>539</v>
      </c>
      <c r="F1001" s="2">
        <v>5</v>
      </c>
      <c r="G1001" s="2">
        <v>4</v>
      </c>
      <c r="H1001" s="3">
        <v>3480.5</v>
      </c>
      <c r="I1001" s="3">
        <v>3206.1</v>
      </c>
      <c r="J1001" s="3">
        <v>2989.8</v>
      </c>
      <c r="K1001" s="2">
        <v>143</v>
      </c>
      <c r="L1001" s="10">
        <v>8774640.5199999996</v>
      </c>
      <c r="M1001" s="3">
        <v>0</v>
      </c>
      <c r="N1001" s="3">
        <v>0</v>
      </c>
      <c r="O1001" s="3">
        <v>0</v>
      </c>
      <c r="P1001" s="3">
        <f t="shared" ref="P1001:P1006" si="324">ROUND(SUM(L1001-N1001-O1001),2)</f>
        <v>8774640.5199999996</v>
      </c>
      <c r="Q1001" s="3">
        <f t="shared" ref="Q1001:Q1006" si="325">L1001/I1001</f>
        <v>2736.8580268862479</v>
      </c>
      <c r="R1001" s="3">
        <v>24736.34</v>
      </c>
      <c r="S1001" s="23">
        <v>42735</v>
      </c>
      <c r="T1001" s="201"/>
    </row>
    <row r="1002" spans="1:20" s="98" customFormat="1" ht="27.75" hidden="1" customHeight="1" x14ac:dyDescent="0.25">
      <c r="A1002" s="7">
        <v>235</v>
      </c>
      <c r="B1002" s="64" t="s">
        <v>644</v>
      </c>
      <c r="C1002" s="115">
        <v>1978</v>
      </c>
      <c r="D1002" s="2">
        <v>0</v>
      </c>
      <c r="E1002" s="2" t="s">
        <v>127</v>
      </c>
      <c r="F1002" s="2">
        <v>3</v>
      </c>
      <c r="G1002" s="2">
        <v>3</v>
      </c>
      <c r="H1002" s="3">
        <v>1470.5</v>
      </c>
      <c r="I1002" s="3">
        <v>1350.3</v>
      </c>
      <c r="J1002" s="3">
        <v>1350.3</v>
      </c>
      <c r="K1002" s="2">
        <v>45</v>
      </c>
      <c r="L1002" s="10">
        <v>4210045.3899999997</v>
      </c>
      <c r="M1002" s="3">
        <v>0</v>
      </c>
      <c r="N1002" s="3">
        <v>0</v>
      </c>
      <c r="O1002" s="3">
        <v>0</v>
      </c>
      <c r="P1002" s="3">
        <f t="shared" si="324"/>
        <v>4210045.3899999997</v>
      </c>
      <c r="Q1002" s="3">
        <f t="shared" si="325"/>
        <v>3117.8592831222691</v>
      </c>
      <c r="R1002" s="3">
        <v>24736.34</v>
      </c>
      <c r="S1002" s="23">
        <v>42735</v>
      </c>
      <c r="T1002" s="201"/>
    </row>
    <row r="1003" spans="1:20" s="98" customFormat="1" ht="27.75" hidden="1" customHeight="1" x14ac:dyDescent="0.25">
      <c r="A1003" s="7">
        <v>236</v>
      </c>
      <c r="B1003" s="64" t="s">
        <v>645</v>
      </c>
      <c r="C1003" s="115">
        <v>1978</v>
      </c>
      <c r="D1003" s="2">
        <v>0</v>
      </c>
      <c r="E1003" s="2" t="s">
        <v>539</v>
      </c>
      <c r="F1003" s="2">
        <v>5</v>
      </c>
      <c r="G1003" s="2">
        <v>1</v>
      </c>
      <c r="H1003" s="3">
        <v>3732</v>
      </c>
      <c r="I1003" s="3">
        <v>2285.8000000000002</v>
      </c>
      <c r="J1003" s="3">
        <v>1280.3</v>
      </c>
      <c r="K1003" s="2">
        <v>251</v>
      </c>
      <c r="L1003" s="10">
        <v>6394147.21</v>
      </c>
      <c r="M1003" s="3">
        <v>0</v>
      </c>
      <c r="N1003" s="3">
        <v>639414.72</v>
      </c>
      <c r="O1003" s="3">
        <v>287736.62</v>
      </c>
      <c r="P1003" s="3">
        <f t="shared" si="324"/>
        <v>5466995.8700000001</v>
      </c>
      <c r="Q1003" s="3">
        <f t="shared" si="325"/>
        <v>2797.3345043310874</v>
      </c>
      <c r="R1003" s="3">
        <v>24736.34</v>
      </c>
      <c r="S1003" s="23">
        <v>42735</v>
      </c>
      <c r="T1003" s="201"/>
    </row>
    <row r="1004" spans="1:20" s="98" customFormat="1" ht="27.75" hidden="1" customHeight="1" x14ac:dyDescent="0.25">
      <c r="A1004" s="7">
        <v>237</v>
      </c>
      <c r="B1004" s="64" t="s">
        <v>294</v>
      </c>
      <c r="C1004" s="115">
        <v>1985</v>
      </c>
      <c r="D1004" s="2">
        <v>0</v>
      </c>
      <c r="E1004" s="2" t="s">
        <v>127</v>
      </c>
      <c r="F1004" s="2">
        <v>5</v>
      </c>
      <c r="G1004" s="2">
        <v>4</v>
      </c>
      <c r="H1004" s="3">
        <v>3484.65</v>
      </c>
      <c r="I1004" s="3">
        <v>3187.85</v>
      </c>
      <c r="J1004" s="3">
        <v>3035.1</v>
      </c>
      <c r="K1004" s="2">
        <v>126</v>
      </c>
      <c r="L1004" s="10">
        <v>941998.72</v>
      </c>
      <c r="M1004" s="3">
        <v>0</v>
      </c>
      <c r="N1004" s="3">
        <v>0</v>
      </c>
      <c r="O1004" s="3">
        <v>0</v>
      </c>
      <c r="P1004" s="3">
        <f t="shared" si="324"/>
        <v>941998.72</v>
      </c>
      <c r="Q1004" s="3">
        <f t="shared" si="325"/>
        <v>295.49656351459447</v>
      </c>
      <c r="R1004" s="3">
        <v>24736.34</v>
      </c>
      <c r="S1004" s="23">
        <v>42735</v>
      </c>
      <c r="T1004" s="201"/>
    </row>
    <row r="1005" spans="1:20" s="98" customFormat="1" ht="27.75" hidden="1" customHeight="1" x14ac:dyDescent="0.25">
      <c r="A1005" s="7">
        <v>238</v>
      </c>
      <c r="B1005" s="9" t="s">
        <v>646</v>
      </c>
      <c r="C1005" s="115">
        <v>1985</v>
      </c>
      <c r="D1005" s="2">
        <v>0</v>
      </c>
      <c r="E1005" s="2" t="s">
        <v>539</v>
      </c>
      <c r="F1005" s="2">
        <v>2</v>
      </c>
      <c r="G1005" s="2">
        <v>2</v>
      </c>
      <c r="H1005" s="3">
        <v>355.1</v>
      </c>
      <c r="I1005" s="3">
        <v>319.89999999999998</v>
      </c>
      <c r="J1005" s="3">
        <v>319.89999999999998</v>
      </c>
      <c r="K1005" s="2">
        <v>12</v>
      </c>
      <c r="L1005" s="10">
        <v>1050220.24</v>
      </c>
      <c r="M1005" s="3">
        <v>0</v>
      </c>
      <c r="N1005" s="3">
        <v>0</v>
      </c>
      <c r="O1005" s="3">
        <v>0</v>
      </c>
      <c r="P1005" s="3">
        <f t="shared" si="324"/>
        <v>1050220.24</v>
      </c>
      <c r="Q1005" s="3">
        <f t="shared" si="325"/>
        <v>3282.9641763050954</v>
      </c>
      <c r="R1005" s="3">
        <v>24736.34</v>
      </c>
      <c r="S1005" s="23">
        <v>42735</v>
      </c>
      <c r="T1005" s="201"/>
    </row>
    <row r="1006" spans="1:20" s="98" customFormat="1" ht="27.75" hidden="1" customHeight="1" x14ac:dyDescent="0.25">
      <c r="A1006" s="7">
        <v>239</v>
      </c>
      <c r="B1006" s="64" t="s">
        <v>647</v>
      </c>
      <c r="C1006" s="115">
        <v>1979</v>
      </c>
      <c r="D1006" s="2">
        <v>0</v>
      </c>
      <c r="E1006" s="2" t="s">
        <v>539</v>
      </c>
      <c r="F1006" s="2">
        <v>2</v>
      </c>
      <c r="G1006" s="2">
        <v>1</v>
      </c>
      <c r="H1006" s="3">
        <v>395.8</v>
      </c>
      <c r="I1006" s="3">
        <v>395.8</v>
      </c>
      <c r="J1006" s="3">
        <v>395.8</v>
      </c>
      <c r="K1006" s="2">
        <v>22</v>
      </c>
      <c r="L1006" s="10">
        <v>1434771.73</v>
      </c>
      <c r="M1006" s="3">
        <v>0</v>
      </c>
      <c r="N1006" s="3">
        <v>0</v>
      </c>
      <c r="O1006" s="3">
        <v>0</v>
      </c>
      <c r="P1006" s="3">
        <f t="shared" si="324"/>
        <v>1434771.73</v>
      </c>
      <c r="Q1006" s="3">
        <f t="shared" si="325"/>
        <v>3624.9917382516419</v>
      </c>
      <c r="R1006" s="3">
        <v>24736.34</v>
      </c>
      <c r="S1006" s="23">
        <v>42735</v>
      </c>
      <c r="T1006" s="201"/>
    </row>
    <row r="1007" spans="1:20" s="98" customFormat="1" ht="27.75" hidden="1" customHeight="1" x14ac:dyDescent="0.25">
      <c r="A1007" s="2"/>
      <c r="B1007" s="212" t="s">
        <v>205</v>
      </c>
      <c r="C1007" s="214"/>
      <c r="D1007" s="2"/>
      <c r="E1007" s="2"/>
      <c r="F1007" s="2"/>
      <c r="G1007" s="2"/>
      <c r="H1007" s="4">
        <f t="shared" ref="H1007:P1007" si="326">ROUND(SUM(H1001:H1006),2)</f>
        <v>12918.55</v>
      </c>
      <c r="I1007" s="4">
        <f>ROUND(SUM(I1001:I1006),2)</f>
        <v>10745.75</v>
      </c>
      <c r="J1007" s="4">
        <f t="shared" si="326"/>
        <v>9371.2000000000007</v>
      </c>
      <c r="K1007" s="28">
        <f t="shared" si="326"/>
        <v>599</v>
      </c>
      <c r="L1007" s="4">
        <f t="shared" si="326"/>
        <v>22805823.809999999</v>
      </c>
      <c r="M1007" s="4">
        <f t="shared" si="326"/>
        <v>0</v>
      </c>
      <c r="N1007" s="4">
        <f t="shared" si="326"/>
        <v>639414.72</v>
      </c>
      <c r="O1007" s="4">
        <f t="shared" si="326"/>
        <v>287736.62</v>
      </c>
      <c r="P1007" s="4">
        <f t="shared" si="326"/>
        <v>21878672.469999999</v>
      </c>
      <c r="Q1007" s="4">
        <f t="shared" ref="Q1007" si="327">L1007/I1007</f>
        <v>2122.3110355256727</v>
      </c>
      <c r="R1007" s="3"/>
      <c r="S1007" s="2"/>
      <c r="T1007" s="169"/>
    </row>
    <row r="1008" spans="1:20" s="98" customFormat="1" hidden="1" x14ac:dyDescent="0.25">
      <c r="A1008" s="31"/>
      <c r="B1008" s="114"/>
      <c r="C1008" s="118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5"/>
      <c r="O1008" s="35"/>
      <c r="P1008" s="35"/>
      <c r="Q1008" s="35"/>
      <c r="R1008" s="35"/>
      <c r="S1008" s="31"/>
      <c r="T1008" s="179"/>
    </row>
    <row r="1009" spans="1:20" s="98" customFormat="1" hidden="1" x14ac:dyDescent="0.25">
      <c r="A1009" s="31"/>
      <c r="B1009" s="114"/>
      <c r="C1009" s="118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5"/>
      <c r="O1009" s="35"/>
      <c r="P1009" s="35"/>
      <c r="Q1009" s="35"/>
      <c r="R1009" s="35"/>
      <c r="S1009" s="31"/>
      <c r="T1009" s="179"/>
    </row>
    <row r="1010" spans="1:20" s="98" customFormat="1" hidden="1" x14ac:dyDescent="0.25">
      <c r="A1010" s="31"/>
      <c r="B1010" s="114"/>
      <c r="C1010" s="118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5"/>
      <c r="O1010" s="35"/>
      <c r="P1010" s="35"/>
      <c r="Q1010" s="35"/>
      <c r="R1010" s="35"/>
      <c r="S1010" s="31"/>
      <c r="T1010" s="179"/>
    </row>
    <row r="1011" spans="1:20" s="98" customFormat="1" hidden="1" x14ac:dyDescent="0.25">
      <c r="A1011" s="31"/>
      <c r="B1011" s="114"/>
      <c r="C1011" s="118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5"/>
      <c r="O1011" s="35"/>
      <c r="P1011" s="35"/>
      <c r="Q1011" s="35"/>
      <c r="R1011" s="35"/>
      <c r="S1011" s="31"/>
      <c r="T1011" s="179"/>
    </row>
    <row r="1012" spans="1:20" s="98" customFormat="1" hidden="1" x14ac:dyDescent="0.25">
      <c r="A1012" s="31"/>
      <c r="B1012" s="114"/>
      <c r="C1012" s="118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5"/>
      <c r="O1012" s="35"/>
      <c r="P1012" s="35"/>
      <c r="Q1012" s="35"/>
      <c r="R1012" s="35"/>
      <c r="S1012" s="31"/>
      <c r="T1012" s="179"/>
    </row>
    <row r="1013" spans="1:20" s="98" customFormat="1" hidden="1" x14ac:dyDescent="0.25">
      <c r="A1013" s="31"/>
      <c r="B1013" s="114"/>
      <c r="C1013" s="118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5"/>
      <c r="O1013" s="35"/>
      <c r="P1013" s="35"/>
      <c r="Q1013" s="35"/>
      <c r="R1013" s="35"/>
      <c r="S1013" s="31"/>
      <c r="T1013" s="179"/>
    </row>
    <row r="1014" spans="1:20" s="98" customFormat="1" hidden="1" x14ac:dyDescent="0.25">
      <c r="A1014" s="31"/>
      <c r="B1014" s="114"/>
      <c r="C1014" s="118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5"/>
      <c r="O1014" s="35"/>
      <c r="P1014" s="35"/>
      <c r="Q1014" s="35"/>
      <c r="R1014" s="35"/>
      <c r="S1014" s="31"/>
      <c r="T1014" s="179"/>
    </row>
    <row r="1015" spans="1:20" s="98" customFormat="1" hidden="1" x14ac:dyDescent="0.25">
      <c r="A1015" s="31"/>
      <c r="B1015" s="114"/>
      <c r="C1015" s="118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5"/>
      <c r="O1015" s="35"/>
      <c r="P1015" s="35"/>
      <c r="Q1015" s="35"/>
      <c r="R1015" s="35"/>
      <c r="S1015" s="31"/>
      <c r="T1015" s="179"/>
    </row>
    <row r="1016" spans="1:20" s="84" customFormat="1" hidden="1" x14ac:dyDescent="0.25">
      <c r="A1016" s="31"/>
      <c r="B1016" s="114"/>
      <c r="C1016" s="118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5"/>
      <c r="O1016" s="35"/>
      <c r="P1016" s="35"/>
      <c r="Q1016" s="35"/>
      <c r="R1016" s="35"/>
      <c r="S1016" s="31"/>
      <c r="T1016" s="176"/>
    </row>
    <row r="1017" spans="1:20" s="84" customFormat="1" hidden="1" x14ac:dyDescent="0.25">
      <c r="A1017" s="31"/>
      <c r="B1017" s="114"/>
      <c r="C1017" s="118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5"/>
      <c r="O1017" s="35"/>
      <c r="P1017" s="35"/>
      <c r="Q1017" s="35"/>
      <c r="R1017" s="35"/>
      <c r="S1017" s="31"/>
      <c r="T1017" s="176"/>
    </row>
    <row r="1018" spans="1:20" s="84" customFormat="1" hidden="1" x14ac:dyDescent="0.25">
      <c r="A1018" s="31"/>
      <c r="B1018" s="114"/>
      <c r="C1018" s="118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5"/>
      <c r="O1018" s="35"/>
      <c r="P1018" s="35"/>
      <c r="Q1018" s="35"/>
      <c r="R1018" s="35"/>
      <c r="S1018" s="31"/>
      <c r="T1018" s="176"/>
    </row>
    <row r="1019" spans="1:20" s="84" customFormat="1" hidden="1" x14ac:dyDescent="0.25">
      <c r="A1019" s="31"/>
      <c r="B1019" s="114"/>
      <c r="C1019" s="118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5"/>
      <c r="O1019" s="35"/>
      <c r="P1019" s="35"/>
      <c r="Q1019" s="35"/>
      <c r="R1019" s="35"/>
      <c r="S1019" s="31"/>
      <c r="T1019" s="176"/>
    </row>
    <row r="1020" spans="1:20" s="84" customFormat="1" hidden="1" x14ac:dyDescent="0.25">
      <c r="A1020" s="31"/>
      <c r="B1020" s="114"/>
      <c r="C1020" s="118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5"/>
      <c r="O1020" s="35"/>
      <c r="P1020" s="35"/>
      <c r="Q1020" s="35"/>
      <c r="R1020" s="35"/>
      <c r="S1020" s="31"/>
      <c r="T1020" s="176"/>
    </row>
    <row r="1021" spans="1:20" s="84" customFormat="1" hidden="1" x14ac:dyDescent="0.25">
      <c r="A1021" s="31"/>
      <c r="B1021" s="114"/>
      <c r="C1021" s="118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5"/>
      <c r="O1021" s="35"/>
      <c r="P1021" s="35"/>
      <c r="Q1021" s="35"/>
      <c r="R1021" s="35"/>
      <c r="S1021" s="31"/>
      <c r="T1021" s="176"/>
    </row>
    <row r="1022" spans="1:20" s="84" customFormat="1" hidden="1" x14ac:dyDescent="0.25">
      <c r="A1022" s="31"/>
      <c r="B1022" s="114"/>
      <c r="C1022" s="118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5"/>
      <c r="O1022" s="35"/>
      <c r="P1022" s="35"/>
      <c r="Q1022" s="35"/>
      <c r="R1022" s="35"/>
      <c r="S1022" s="31"/>
      <c r="T1022" s="176"/>
    </row>
    <row r="1023" spans="1:20" s="84" customFormat="1" hidden="1" x14ac:dyDescent="0.25">
      <c r="A1023" s="31"/>
      <c r="B1023" s="114"/>
      <c r="C1023" s="118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5"/>
      <c r="O1023" s="35"/>
      <c r="P1023" s="35"/>
      <c r="Q1023" s="35"/>
      <c r="R1023" s="35"/>
      <c r="S1023" s="31"/>
      <c r="T1023" s="176"/>
    </row>
    <row r="1024" spans="1:20" s="84" customFormat="1" hidden="1" x14ac:dyDescent="0.25">
      <c r="A1024" s="31"/>
      <c r="B1024" s="114"/>
      <c r="C1024" s="118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5"/>
      <c r="Q1024" s="35"/>
      <c r="R1024" s="35"/>
      <c r="S1024" s="31"/>
      <c r="T1024" s="176"/>
    </row>
    <row r="1025" spans="1:20" s="84" customFormat="1" hidden="1" x14ac:dyDescent="0.25">
      <c r="A1025" s="31"/>
      <c r="B1025" s="114"/>
      <c r="C1025" s="118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5"/>
      <c r="Q1025" s="35"/>
      <c r="R1025" s="35"/>
      <c r="S1025" s="31"/>
      <c r="T1025" s="176"/>
    </row>
    <row r="1026" spans="1:20" s="84" customFormat="1" hidden="1" x14ac:dyDescent="0.25">
      <c r="A1026" s="31"/>
      <c r="B1026" s="114"/>
      <c r="C1026" s="118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5"/>
      <c r="Q1026" s="35"/>
      <c r="R1026" s="35"/>
      <c r="S1026" s="31"/>
      <c r="T1026" s="176"/>
    </row>
    <row r="1027" spans="1:20" s="84" customFormat="1" hidden="1" x14ac:dyDescent="0.25">
      <c r="A1027" s="31"/>
      <c r="B1027" s="114"/>
      <c r="C1027" s="118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5"/>
      <c r="Q1027" s="35"/>
      <c r="R1027" s="35"/>
      <c r="S1027" s="31"/>
      <c r="T1027" s="176"/>
    </row>
    <row r="1028" spans="1:20" s="84" customFormat="1" hidden="1" x14ac:dyDescent="0.25">
      <c r="A1028" s="31"/>
      <c r="B1028" s="114"/>
      <c r="C1028" s="118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5"/>
      <c r="Q1028" s="35"/>
      <c r="R1028" s="35"/>
      <c r="S1028" s="31"/>
      <c r="T1028" s="176"/>
    </row>
    <row r="1029" spans="1:20" s="84" customFormat="1" hidden="1" x14ac:dyDescent="0.25">
      <c r="A1029" s="31"/>
      <c r="B1029" s="114"/>
      <c r="C1029" s="118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5"/>
      <c r="Q1029" s="35"/>
      <c r="R1029" s="35"/>
      <c r="S1029" s="31"/>
      <c r="T1029" s="176"/>
    </row>
    <row r="1030" spans="1:20" s="84" customFormat="1" hidden="1" x14ac:dyDescent="0.25">
      <c r="A1030" s="31"/>
      <c r="B1030" s="114"/>
      <c r="C1030" s="118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5"/>
      <c r="Q1030" s="35"/>
      <c r="R1030" s="35"/>
      <c r="S1030" s="31"/>
      <c r="T1030" s="176"/>
    </row>
    <row r="1031" spans="1:20" s="84" customFormat="1" hidden="1" x14ac:dyDescent="0.25">
      <c r="A1031" s="31"/>
      <c r="B1031" s="114"/>
      <c r="C1031" s="118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5"/>
      <c r="Q1031" s="35"/>
      <c r="R1031" s="35"/>
      <c r="S1031" s="31"/>
      <c r="T1031" s="176"/>
    </row>
    <row r="1032" spans="1:20" s="84" customFormat="1" hidden="1" x14ac:dyDescent="0.25">
      <c r="A1032" s="31"/>
      <c r="B1032" s="114"/>
      <c r="C1032" s="118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5"/>
      <c r="Q1032" s="35"/>
      <c r="R1032" s="35"/>
      <c r="S1032" s="31"/>
      <c r="T1032" s="176"/>
    </row>
    <row r="1033" spans="1:20" s="84" customFormat="1" hidden="1" x14ac:dyDescent="0.25">
      <c r="A1033" s="31"/>
      <c r="B1033" s="114"/>
      <c r="C1033" s="118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5"/>
      <c r="Q1033" s="35"/>
      <c r="R1033" s="35"/>
      <c r="S1033" s="31"/>
      <c r="T1033" s="176"/>
    </row>
    <row r="1034" spans="1:20" s="84" customFormat="1" hidden="1" x14ac:dyDescent="0.25">
      <c r="A1034" s="31"/>
      <c r="B1034" s="114"/>
      <c r="C1034" s="118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5"/>
      <c r="Q1034" s="35"/>
      <c r="R1034" s="35"/>
      <c r="S1034" s="31"/>
      <c r="T1034" s="176"/>
    </row>
    <row r="1035" spans="1:20" s="84" customFormat="1" hidden="1" x14ac:dyDescent="0.25">
      <c r="A1035" s="31"/>
      <c r="B1035" s="114"/>
      <c r="C1035" s="118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5"/>
      <c r="Q1035" s="35"/>
      <c r="R1035" s="35"/>
      <c r="S1035" s="31"/>
      <c r="T1035" s="176"/>
    </row>
    <row r="1036" spans="1:20" s="84" customFormat="1" hidden="1" x14ac:dyDescent="0.25">
      <c r="A1036" s="31"/>
      <c r="B1036" s="114"/>
      <c r="C1036" s="118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5"/>
      <c r="Q1036" s="35"/>
      <c r="R1036" s="35"/>
      <c r="S1036" s="31"/>
      <c r="T1036" s="176"/>
    </row>
    <row r="1037" spans="1:20" s="84" customFormat="1" hidden="1" x14ac:dyDescent="0.25">
      <c r="A1037" s="31"/>
      <c r="B1037" s="114"/>
      <c r="C1037" s="118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5"/>
      <c r="Q1037" s="35"/>
      <c r="R1037" s="35"/>
      <c r="S1037" s="31"/>
      <c r="T1037" s="176"/>
    </row>
    <row r="1038" spans="1:20" s="84" customFormat="1" hidden="1" x14ac:dyDescent="0.25">
      <c r="A1038" s="31"/>
      <c r="B1038" s="114"/>
      <c r="C1038" s="118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5"/>
      <c r="Q1038" s="35"/>
      <c r="R1038" s="35"/>
      <c r="S1038" s="31"/>
      <c r="T1038" s="176"/>
    </row>
    <row r="1039" spans="1:20" s="84" customFormat="1" hidden="1" x14ac:dyDescent="0.25">
      <c r="A1039" s="31"/>
      <c r="B1039" s="114"/>
      <c r="C1039" s="118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5"/>
      <c r="Q1039" s="35"/>
      <c r="R1039" s="35"/>
      <c r="S1039" s="31"/>
      <c r="T1039" s="176"/>
    </row>
    <row r="1040" spans="1:20" s="84" customFormat="1" hidden="1" x14ac:dyDescent="0.25">
      <c r="A1040" s="31"/>
      <c r="B1040" s="114"/>
      <c r="C1040" s="118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5"/>
      <c r="Q1040" s="35"/>
      <c r="R1040" s="35"/>
      <c r="S1040" s="31"/>
      <c r="T1040" s="176"/>
    </row>
    <row r="1041" spans="1:20" s="84" customFormat="1" hidden="1" x14ac:dyDescent="0.25">
      <c r="A1041" s="31"/>
      <c r="B1041" s="114"/>
      <c r="C1041" s="118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5"/>
      <c r="Q1041" s="35"/>
      <c r="R1041" s="35"/>
      <c r="S1041" s="31"/>
      <c r="T1041" s="176"/>
    </row>
    <row r="1042" spans="1:20" s="84" customFormat="1" hidden="1" x14ac:dyDescent="0.25">
      <c r="A1042" s="31"/>
      <c r="B1042" s="114"/>
      <c r="C1042" s="118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5"/>
      <c r="Q1042" s="35"/>
      <c r="R1042" s="35"/>
      <c r="S1042" s="31"/>
      <c r="T1042" s="176"/>
    </row>
    <row r="1043" spans="1:20" s="84" customFormat="1" hidden="1" x14ac:dyDescent="0.25">
      <c r="A1043" s="31"/>
      <c r="B1043" s="114"/>
      <c r="C1043" s="118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5"/>
      <c r="Q1043" s="35"/>
      <c r="R1043" s="35"/>
      <c r="S1043" s="31"/>
      <c r="T1043" s="176"/>
    </row>
    <row r="1044" spans="1:20" s="84" customFormat="1" hidden="1" x14ac:dyDescent="0.25">
      <c r="A1044" s="31"/>
      <c r="B1044" s="114"/>
      <c r="C1044" s="118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5"/>
      <c r="Q1044" s="35"/>
      <c r="R1044" s="35"/>
      <c r="S1044" s="31"/>
      <c r="T1044" s="176"/>
    </row>
    <row r="1045" spans="1:20" s="84" customFormat="1" hidden="1" x14ac:dyDescent="0.25">
      <c r="A1045" s="31"/>
      <c r="B1045" s="114"/>
      <c r="C1045" s="118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5"/>
      <c r="Q1045" s="35"/>
      <c r="R1045" s="35"/>
      <c r="S1045" s="31"/>
      <c r="T1045" s="176"/>
    </row>
    <row r="1046" spans="1:20" s="84" customFormat="1" hidden="1" x14ac:dyDescent="0.25">
      <c r="A1046" s="31"/>
      <c r="B1046" s="114"/>
      <c r="C1046" s="118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5"/>
      <c r="Q1046" s="35"/>
      <c r="R1046" s="35"/>
      <c r="S1046" s="31"/>
      <c r="T1046" s="176"/>
    </row>
    <row r="1047" spans="1:20" s="84" customFormat="1" x14ac:dyDescent="0.25">
      <c r="A1047" s="31"/>
      <c r="B1047" s="114"/>
      <c r="C1047" s="118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5"/>
      <c r="Q1047" s="35"/>
      <c r="R1047" s="35"/>
      <c r="S1047" s="31"/>
      <c r="T1047" s="176"/>
    </row>
    <row r="1048" spans="1:20" s="84" customFormat="1" x14ac:dyDescent="0.25">
      <c r="A1048" s="31"/>
      <c r="B1048" s="114"/>
      <c r="C1048" s="118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5"/>
      <c r="Q1048" s="35"/>
      <c r="R1048" s="35"/>
      <c r="S1048" s="31"/>
      <c r="T1048" s="176"/>
    </row>
    <row r="1049" spans="1:20" s="84" customFormat="1" x14ac:dyDescent="0.25">
      <c r="A1049" s="31"/>
      <c r="B1049" s="114"/>
      <c r="C1049" s="118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5"/>
      <c r="Q1049" s="35"/>
      <c r="R1049" s="35"/>
      <c r="S1049" s="31"/>
      <c r="T1049" s="176"/>
    </row>
    <row r="1050" spans="1:20" s="84" customFormat="1" x14ac:dyDescent="0.25">
      <c r="A1050" s="31"/>
      <c r="B1050" s="114"/>
      <c r="C1050" s="118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5"/>
      <c r="Q1050" s="35"/>
      <c r="R1050" s="35"/>
      <c r="S1050" s="31"/>
      <c r="T1050" s="176"/>
    </row>
    <row r="1051" spans="1:20" s="84" customFormat="1" x14ac:dyDescent="0.25">
      <c r="A1051" s="31"/>
      <c r="B1051" s="114"/>
      <c r="C1051" s="118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5"/>
      <c r="Q1051" s="35"/>
      <c r="R1051" s="35"/>
      <c r="S1051" s="31"/>
      <c r="T1051" s="176"/>
    </row>
    <row r="1052" spans="1:20" s="84" customFormat="1" x14ac:dyDescent="0.25">
      <c r="A1052" s="31"/>
      <c r="B1052" s="114"/>
      <c r="C1052" s="118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5"/>
      <c r="Q1052" s="35"/>
      <c r="R1052" s="35"/>
      <c r="S1052" s="31"/>
      <c r="T1052" s="176"/>
    </row>
    <row r="1053" spans="1:20" s="84" customFormat="1" x14ac:dyDescent="0.25">
      <c r="A1053" s="31"/>
      <c r="B1053" s="114"/>
      <c r="C1053" s="118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5"/>
      <c r="Q1053" s="35"/>
      <c r="R1053" s="35"/>
      <c r="S1053" s="31"/>
      <c r="T1053" s="176"/>
    </row>
    <row r="1054" spans="1:20" s="84" customFormat="1" x14ac:dyDescent="0.25">
      <c r="A1054" s="31"/>
      <c r="B1054" s="114"/>
      <c r="C1054" s="118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35"/>
      <c r="Q1054" s="35"/>
      <c r="R1054" s="35"/>
      <c r="S1054" s="31"/>
      <c r="T1054" s="176"/>
    </row>
    <row r="1055" spans="1:20" s="84" customFormat="1" x14ac:dyDescent="0.25">
      <c r="A1055" s="31"/>
      <c r="B1055" s="114"/>
      <c r="C1055" s="118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35"/>
      <c r="Q1055" s="35"/>
      <c r="R1055" s="35"/>
      <c r="S1055" s="31"/>
      <c r="T1055" s="176"/>
    </row>
    <row r="1056" spans="1:20" s="84" customFormat="1" x14ac:dyDescent="0.25">
      <c r="A1056" s="31"/>
      <c r="B1056" s="114"/>
      <c r="C1056" s="118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35"/>
      <c r="Q1056" s="35"/>
      <c r="R1056" s="35"/>
      <c r="S1056" s="31"/>
      <c r="T1056" s="176"/>
    </row>
    <row r="1057" spans="1:20" s="84" customFormat="1" x14ac:dyDescent="0.25">
      <c r="A1057" s="31"/>
      <c r="B1057" s="114"/>
      <c r="C1057" s="118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5"/>
      <c r="Q1057" s="35"/>
      <c r="R1057" s="35"/>
      <c r="S1057" s="31"/>
      <c r="T1057" s="176"/>
    </row>
    <row r="1058" spans="1:20" s="84" customFormat="1" x14ac:dyDescent="0.25">
      <c r="A1058" s="31"/>
      <c r="B1058" s="114"/>
      <c r="C1058" s="118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5"/>
      <c r="Q1058" s="35"/>
      <c r="R1058" s="35"/>
      <c r="S1058" s="31"/>
      <c r="T1058" s="176"/>
    </row>
    <row r="1059" spans="1:20" s="84" customFormat="1" x14ac:dyDescent="0.25">
      <c r="A1059" s="31"/>
      <c r="B1059" s="114"/>
      <c r="C1059" s="118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5"/>
      <c r="Q1059" s="35"/>
      <c r="R1059" s="35"/>
      <c r="S1059" s="31"/>
      <c r="T1059" s="176"/>
    </row>
    <row r="1060" spans="1:20" s="84" customFormat="1" x14ac:dyDescent="0.25">
      <c r="A1060" s="31"/>
      <c r="B1060" s="114"/>
      <c r="C1060" s="118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35"/>
      <c r="Q1060" s="35"/>
      <c r="R1060" s="35"/>
      <c r="S1060" s="31"/>
      <c r="T1060" s="176"/>
    </row>
    <row r="1061" spans="1:20" s="84" customFormat="1" x14ac:dyDescent="0.25">
      <c r="A1061" s="31"/>
      <c r="B1061" s="114"/>
      <c r="C1061" s="118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5"/>
      <c r="Q1061" s="35"/>
      <c r="R1061" s="35"/>
      <c r="S1061" s="31"/>
      <c r="T1061" s="176"/>
    </row>
    <row r="1062" spans="1:20" s="84" customFormat="1" x14ac:dyDescent="0.25">
      <c r="A1062" s="31"/>
      <c r="B1062" s="114"/>
      <c r="C1062" s="118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5"/>
      <c r="Q1062" s="35"/>
      <c r="R1062" s="35"/>
      <c r="S1062" s="31"/>
      <c r="T1062" s="176"/>
    </row>
    <row r="1063" spans="1:20" s="84" customFormat="1" x14ac:dyDescent="0.25">
      <c r="A1063" s="31"/>
      <c r="B1063" s="114"/>
      <c r="C1063" s="118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35"/>
      <c r="Q1063" s="35"/>
      <c r="R1063" s="35"/>
      <c r="S1063" s="31"/>
      <c r="T1063" s="176"/>
    </row>
    <row r="1064" spans="1:20" s="84" customFormat="1" x14ac:dyDescent="0.25">
      <c r="A1064" s="31"/>
      <c r="B1064" s="114"/>
      <c r="C1064" s="118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35"/>
      <c r="Q1064" s="35"/>
      <c r="R1064" s="35"/>
      <c r="S1064" s="31"/>
      <c r="T1064" s="176"/>
    </row>
    <row r="1065" spans="1:20" s="84" customFormat="1" x14ac:dyDescent="0.25">
      <c r="A1065" s="31"/>
      <c r="B1065" s="114"/>
      <c r="C1065" s="118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5"/>
      <c r="Q1065" s="35"/>
      <c r="R1065" s="35"/>
      <c r="S1065" s="31"/>
      <c r="T1065" s="176"/>
    </row>
    <row r="1066" spans="1:20" s="84" customFormat="1" x14ac:dyDescent="0.25">
      <c r="A1066" s="31"/>
      <c r="B1066" s="114"/>
      <c r="C1066" s="118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5"/>
      <c r="Q1066" s="35"/>
      <c r="R1066" s="35"/>
      <c r="S1066" s="31"/>
      <c r="T1066" s="176"/>
    </row>
    <row r="1067" spans="1:20" s="84" customFormat="1" x14ac:dyDescent="0.25">
      <c r="A1067" s="31"/>
      <c r="B1067" s="114"/>
      <c r="C1067" s="118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5"/>
      <c r="Q1067" s="35"/>
      <c r="R1067" s="35"/>
      <c r="S1067" s="31"/>
      <c r="T1067" s="176"/>
    </row>
    <row r="1068" spans="1:20" s="84" customFormat="1" x14ac:dyDescent="0.25">
      <c r="A1068" s="31"/>
      <c r="B1068" s="114"/>
      <c r="C1068" s="118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5"/>
      <c r="Q1068" s="35"/>
      <c r="R1068" s="35"/>
      <c r="S1068" s="31"/>
      <c r="T1068" s="176"/>
    </row>
    <row r="1069" spans="1:20" s="84" customFormat="1" x14ac:dyDescent="0.25">
      <c r="A1069" s="31"/>
      <c r="B1069" s="114"/>
      <c r="C1069" s="118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5"/>
      <c r="Q1069" s="35"/>
      <c r="R1069" s="35"/>
      <c r="S1069" s="31"/>
      <c r="T1069" s="176"/>
    </row>
    <row r="1070" spans="1:20" s="84" customFormat="1" x14ac:dyDescent="0.25">
      <c r="A1070" s="31"/>
      <c r="B1070" s="114"/>
      <c r="C1070" s="118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5"/>
      <c r="Q1070" s="35"/>
      <c r="R1070" s="35"/>
      <c r="S1070" s="31"/>
      <c r="T1070" s="176"/>
    </row>
    <row r="1071" spans="1:20" s="84" customFormat="1" x14ac:dyDescent="0.25">
      <c r="A1071" s="31"/>
      <c r="B1071" s="114"/>
      <c r="C1071" s="118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35"/>
      <c r="Q1071" s="35"/>
      <c r="R1071" s="35"/>
      <c r="S1071" s="31"/>
      <c r="T1071" s="176"/>
    </row>
    <row r="1072" spans="1:20" s="84" customFormat="1" x14ac:dyDescent="0.25">
      <c r="A1072" s="31"/>
      <c r="B1072" s="114"/>
      <c r="C1072" s="118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35"/>
      <c r="Q1072" s="35"/>
      <c r="R1072" s="35"/>
      <c r="S1072" s="31"/>
      <c r="T1072" s="176"/>
    </row>
    <row r="1073" spans="1:20" s="84" customFormat="1" x14ac:dyDescent="0.25">
      <c r="A1073" s="31"/>
      <c r="B1073" s="114"/>
      <c r="C1073" s="118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5"/>
      <c r="Q1073" s="35"/>
      <c r="R1073" s="35"/>
      <c r="S1073" s="31"/>
      <c r="T1073" s="176"/>
    </row>
    <row r="1074" spans="1:20" s="84" customFormat="1" x14ac:dyDescent="0.25">
      <c r="A1074" s="31"/>
      <c r="B1074" s="114"/>
      <c r="C1074" s="118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5"/>
      <c r="Q1074" s="35"/>
      <c r="R1074" s="35"/>
      <c r="S1074" s="31"/>
      <c r="T1074" s="176"/>
    </row>
    <row r="1075" spans="1:20" s="84" customFormat="1" x14ac:dyDescent="0.25">
      <c r="A1075" s="31"/>
      <c r="B1075" s="114"/>
      <c r="C1075" s="118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35"/>
      <c r="Q1075" s="35"/>
      <c r="R1075" s="35"/>
      <c r="S1075" s="31"/>
      <c r="T1075" s="176"/>
    </row>
    <row r="1076" spans="1:20" s="84" customFormat="1" x14ac:dyDescent="0.25">
      <c r="A1076" s="31"/>
      <c r="B1076" s="114"/>
      <c r="C1076" s="118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5"/>
      <c r="Q1076" s="35"/>
      <c r="R1076" s="35"/>
      <c r="S1076" s="31"/>
      <c r="T1076" s="176"/>
    </row>
    <row r="1077" spans="1:20" s="84" customFormat="1" x14ac:dyDescent="0.25">
      <c r="A1077" s="31"/>
      <c r="B1077" s="114"/>
      <c r="C1077" s="118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5"/>
      <c r="Q1077" s="35"/>
      <c r="R1077" s="35"/>
      <c r="S1077" s="31"/>
      <c r="T1077" s="176"/>
    </row>
    <row r="1078" spans="1:20" s="84" customFormat="1" x14ac:dyDescent="0.25">
      <c r="A1078" s="31"/>
      <c r="B1078" s="114"/>
      <c r="C1078" s="118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5"/>
      <c r="Q1078" s="35"/>
      <c r="R1078" s="35"/>
      <c r="S1078" s="31"/>
      <c r="T1078" s="176"/>
    </row>
    <row r="1079" spans="1:20" s="84" customFormat="1" x14ac:dyDescent="0.25">
      <c r="A1079" s="31"/>
      <c r="B1079" s="114"/>
      <c r="C1079" s="118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5"/>
      <c r="Q1079" s="35"/>
      <c r="R1079" s="35"/>
      <c r="S1079" s="31"/>
      <c r="T1079" s="176"/>
    </row>
    <row r="1080" spans="1:20" s="84" customFormat="1" x14ac:dyDescent="0.25">
      <c r="A1080" s="31"/>
      <c r="B1080" s="114"/>
      <c r="C1080" s="118"/>
      <c r="D1080" s="31"/>
      <c r="E1080" s="31"/>
      <c r="F1080" s="31"/>
      <c r="G1080" s="31"/>
      <c r="H1080" s="31"/>
      <c r="I1080" s="31"/>
      <c r="J1080" s="31"/>
      <c r="K1080" s="31"/>
      <c r="L1080" s="35"/>
      <c r="M1080" s="35"/>
      <c r="N1080" s="35"/>
      <c r="O1080" s="35"/>
      <c r="P1080" s="35"/>
      <c r="Q1080" s="35"/>
      <c r="R1080" s="35"/>
      <c r="S1080" s="31"/>
      <c r="T1080" s="176"/>
    </row>
    <row r="1081" spans="1:20" s="84" customFormat="1" x14ac:dyDescent="0.25">
      <c r="A1081" s="31"/>
      <c r="B1081" s="114"/>
      <c r="C1081" s="118"/>
      <c r="D1081" s="31"/>
      <c r="E1081" s="31"/>
      <c r="F1081" s="31"/>
      <c r="G1081" s="31"/>
      <c r="H1081" s="31"/>
      <c r="I1081" s="31"/>
      <c r="J1081" s="31"/>
      <c r="K1081" s="31"/>
      <c r="L1081" s="35"/>
      <c r="M1081" s="35"/>
      <c r="N1081" s="35"/>
      <c r="O1081" s="35"/>
      <c r="P1081" s="35"/>
      <c r="Q1081" s="35"/>
      <c r="R1081" s="35"/>
      <c r="S1081" s="31"/>
      <c r="T1081" s="176"/>
    </row>
    <row r="1082" spans="1:20" s="84" customFormat="1" x14ac:dyDescent="0.25">
      <c r="A1082" s="31"/>
      <c r="B1082" s="114"/>
      <c r="C1082" s="118"/>
      <c r="D1082" s="31"/>
      <c r="E1082" s="31"/>
      <c r="F1082" s="31"/>
      <c r="G1082" s="31"/>
      <c r="H1082" s="31"/>
      <c r="I1082" s="31"/>
      <c r="J1082" s="31"/>
      <c r="K1082" s="31"/>
      <c r="L1082" s="35"/>
      <c r="M1082" s="35"/>
      <c r="N1082" s="35"/>
      <c r="O1082" s="35"/>
      <c r="P1082" s="35"/>
      <c r="Q1082" s="35"/>
      <c r="R1082" s="35"/>
      <c r="S1082" s="31"/>
      <c r="T1082" s="176"/>
    </row>
    <row r="1083" spans="1:20" s="84" customFormat="1" x14ac:dyDescent="0.25">
      <c r="A1083" s="31"/>
      <c r="B1083" s="114"/>
      <c r="C1083" s="118"/>
      <c r="D1083" s="31"/>
      <c r="E1083" s="31"/>
      <c r="F1083" s="31"/>
      <c r="G1083" s="31"/>
      <c r="H1083" s="31"/>
      <c r="I1083" s="31"/>
      <c r="J1083" s="31"/>
      <c r="K1083" s="31"/>
      <c r="L1083" s="35"/>
      <c r="M1083" s="35"/>
      <c r="N1083" s="35"/>
      <c r="O1083" s="35"/>
      <c r="P1083" s="35"/>
      <c r="Q1083" s="35"/>
      <c r="R1083" s="35"/>
      <c r="S1083" s="31"/>
      <c r="T1083" s="176"/>
    </row>
    <row r="1084" spans="1:20" s="84" customFormat="1" x14ac:dyDescent="0.25">
      <c r="A1084" s="31"/>
      <c r="B1084" s="114"/>
      <c r="C1084" s="118"/>
      <c r="D1084" s="31"/>
      <c r="E1084" s="31"/>
      <c r="F1084" s="31"/>
      <c r="G1084" s="31"/>
      <c r="H1084" s="31"/>
      <c r="I1084" s="31"/>
      <c r="J1084" s="31"/>
      <c r="K1084" s="31"/>
      <c r="L1084" s="35"/>
      <c r="M1084" s="35"/>
      <c r="N1084" s="35"/>
      <c r="O1084" s="35"/>
      <c r="P1084" s="35"/>
      <c r="Q1084" s="35"/>
      <c r="R1084" s="35"/>
      <c r="S1084" s="31"/>
      <c r="T1084" s="176"/>
    </row>
    <row r="1085" spans="1:20" s="84" customFormat="1" x14ac:dyDescent="0.25">
      <c r="A1085" s="31"/>
      <c r="B1085" s="114"/>
      <c r="C1085" s="118"/>
      <c r="D1085" s="31"/>
      <c r="E1085" s="31"/>
      <c r="F1085" s="31"/>
      <c r="G1085" s="31"/>
      <c r="H1085" s="31"/>
      <c r="I1085" s="31"/>
      <c r="J1085" s="31"/>
      <c r="K1085" s="31"/>
      <c r="L1085" s="35"/>
      <c r="M1085" s="35"/>
      <c r="N1085" s="35"/>
      <c r="O1085" s="35"/>
      <c r="P1085" s="35"/>
      <c r="Q1085" s="35"/>
      <c r="R1085" s="35"/>
      <c r="S1085" s="31"/>
      <c r="T1085" s="176"/>
    </row>
    <row r="1086" spans="1:20" s="84" customFormat="1" x14ac:dyDescent="0.25">
      <c r="A1086" s="31"/>
      <c r="B1086" s="114"/>
      <c r="C1086" s="118"/>
      <c r="D1086" s="31"/>
      <c r="E1086" s="31"/>
      <c r="F1086" s="31"/>
      <c r="G1086" s="31"/>
      <c r="H1086" s="31"/>
      <c r="I1086" s="31"/>
      <c r="J1086" s="31"/>
      <c r="K1086" s="31"/>
      <c r="L1086" s="35"/>
      <c r="M1086" s="35"/>
      <c r="N1086" s="35"/>
      <c r="O1086" s="35"/>
      <c r="P1086" s="35"/>
      <c r="Q1086" s="35"/>
      <c r="R1086" s="35"/>
      <c r="S1086" s="31"/>
      <c r="T1086" s="176"/>
    </row>
    <row r="1087" spans="1:20" s="84" customFormat="1" x14ac:dyDescent="0.25">
      <c r="A1087" s="31"/>
      <c r="B1087" s="114"/>
      <c r="C1087" s="118"/>
      <c r="D1087" s="31"/>
      <c r="E1087" s="31"/>
      <c r="F1087" s="31"/>
      <c r="G1087" s="31"/>
      <c r="H1087" s="31"/>
      <c r="I1087" s="31"/>
      <c r="J1087" s="31"/>
      <c r="K1087" s="31"/>
      <c r="L1087" s="35"/>
      <c r="M1087" s="35"/>
      <c r="N1087" s="35"/>
      <c r="O1087" s="35"/>
      <c r="P1087" s="35"/>
      <c r="Q1087" s="35"/>
      <c r="R1087" s="35"/>
      <c r="S1087" s="31"/>
      <c r="T1087" s="176"/>
    </row>
    <row r="1088" spans="1:20" s="84" customFormat="1" x14ac:dyDescent="0.25">
      <c r="A1088" s="31"/>
      <c r="B1088" s="114"/>
      <c r="C1088" s="118"/>
      <c r="D1088" s="31"/>
      <c r="E1088" s="31"/>
      <c r="F1088" s="31"/>
      <c r="G1088" s="31"/>
      <c r="H1088" s="31"/>
      <c r="I1088" s="31"/>
      <c r="J1088" s="31"/>
      <c r="K1088" s="31"/>
      <c r="L1088" s="35"/>
      <c r="M1088" s="35"/>
      <c r="N1088" s="35"/>
      <c r="O1088" s="35"/>
      <c r="P1088" s="35"/>
      <c r="Q1088" s="35"/>
      <c r="R1088" s="35"/>
      <c r="S1088" s="31"/>
      <c r="T1088" s="176"/>
    </row>
    <row r="1089" spans="1:20" s="84" customFormat="1" x14ac:dyDescent="0.25">
      <c r="A1089" s="31"/>
      <c r="B1089" s="114"/>
      <c r="C1089" s="118"/>
      <c r="D1089" s="31"/>
      <c r="E1089" s="31"/>
      <c r="F1089" s="31"/>
      <c r="G1089" s="31"/>
      <c r="H1089" s="31"/>
      <c r="I1089" s="31"/>
      <c r="J1089" s="31"/>
      <c r="K1089" s="31"/>
      <c r="L1089" s="35"/>
      <c r="M1089" s="35"/>
      <c r="N1089" s="35"/>
      <c r="O1089" s="35"/>
      <c r="P1089" s="35"/>
      <c r="Q1089" s="35"/>
      <c r="R1089" s="35"/>
      <c r="S1089" s="31"/>
      <c r="T1089" s="176"/>
    </row>
    <row r="1090" spans="1:20" s="84" customFormat="1" x14ac:dyDescent="0.25">
      <c r="A1090" s="31"/>
      <c r="B1090" s="114"/>
      <c r="C1090" s="118"/>
      <c r="D1090" s="31"/>
      <c r="E1090" s="31"/>
      <c r="F1090" s="31"/>
      <c r="G1090" s="31"/>
      <c r="H1090" s="31"/>
      <c r="I1090" s="31"/>
      <c r="J1090" s="31"/>
      <c r="K1090" s="31"/>
      <c r="L1090" s="35"/>
      <c r="M1090" s="35"/>
      <c r="N1090" s="35"/>
      <c r="O1090" s="35"/>
      <c r="P1090" s="35"/>
      <c r="Q1090" s="35"/>
      <c r="R1090" s="35"/>
      <c r="S1090" s="31"/>
      <c r="T1090" s="176"/>
    </row>
    <row r="1091" spans="1:20" s="84" customFormat="1" x14ac:dyDescent="0.25">
      <c r="A1091" s="31"/>
      <c r="B1091" s="114"/>
      <c r="C1091" s="118"/>
      <c r="D1091" s="31"/>
      <c r="E1091" s="31"/>
      <c r="F1091" s="31"/>
      <c r="G1091" s="31"/>
      <c r="H1091" s="31"/>
      <c r="I1091" s="31"/>
      <c r="J1091" s="31"/>
      <c r="K1091" s="31"/>
      <c r="L1091" s="35"/>
      <c r="M1091" s="35"/>
      <c r="N1091" s="35"/>
      <c r="O1091" s="35"/>
      <c r="P1091" s="35"/>
      <c r="Q1091" s="35"/>
      <c r="R1091" s="35"/>
      <c r="S1091" s="31"/>
      <c r="T1091" s="176"/>
    </row>
    <row r="1092" spans="1:20" s="84" customFormat="1" x14ac:dyDescent="0.25">
      <c r="A1092" s="31"/>
      <c r="B1092" s="114"/>
      <c r="C1092" s="118"/>
      <c r="D1092" s="31"/>
      <c r="E1092" s="31"/>
      <c r="F1092" s="31"/>
      <c r="G1092" s="31"/>
      <c r="H1092" s="31"/>
      <c r="I1092" s="31"/>
      <c r="J1092" s="31"/>
      <c r="K1092" s="31"/>
      <c r="L1092" s="35"/>
      <c r="M1092" s="35"/>
      <c r="N1092" s="35"/>
      <c r="O1092" s="35"/>
      <c r="P1092" s="35"/>
      <c r="Q1092" s="35"/>
      <c r="R1092" s="35"/>
      <c r="S1092" s="31"/>
      <c r="T1092" s="176"/>
    </row>
    <row r="1093" spans="1:20" s="84" customFormat="1" x14ac:dyDescent="0.25">
      <c r="A1093" s="31"/>
      <c r="B1093" s="114"/>
      <c r="C1093" s="118"/>
      <c r="D1093" s="31"/>
      <c r="E1093" s="31"/>
      <c r="F1093" s="31"/>
      <c r="G1093" s="31"/>
      <c r="H1093" s="31"/>
      <c r="I1093" s="31"/>
      <c r="J1093" s="31"/>
      <c r="K1093" s="31"/>
      <c r="L1093" s="35"/>
      <c r="M1093" s="35"/>
      <c r="N1093" s="35"/>
      <c r="O1093" s="35"/>
      <c r="P1093" s="35"/>
      <c r="Q1093" s="35"/>
      <c r="R1093" s="35"/>
      <c r="S1093" s="31"/>
      <c r="T1093" s="176"/>
    </row>
    <row r="1094" spans="1:20" s="84" customFormat="1" x14ac:dyDescent="0.25">
      <c r="A1094" s="31"/>
      <c r="B1094" s="114"/>
      <c r="C1094" s="118"/>
      <c r="D1094" s="31"/>
      <c r="E1094" s="31"/>
      <c r="F1094" s="31"/>
      <c r="G1094" s="31"/>
      <c r="H1094" s="31"/>
      <c r="I1094" s="31"/>
      <c r="J1094" s="31"/>
      <c r="K1094" s="31"/>
      <c r="L1094" s="35"/>
      <c r="M1094" s="35"/>
      <c r="N1094" s="35"/>
      <c r="O1094" s="35"/>
      <c r="P1094" s="35"/>
      <c r="Q1094" s="35"/>
      <c r="R1094" s="35"/>
      <c r="S1094" s="31"/>
      <c r="T1094" s="176"/>
    </row>
    <row r="1095" spans="1:20" s="84" customFormat="1" x14ac:dyDescent="0.25">
      <c r="A1095" s="31"/>
      <c r="B1095" s="114"/>
      <c r="C1095" s="118"/>
      <c r="D1095" s="31"/>
      <c r="E1095" s="31"/>
      <c r="F1095" s="31"/>
      <c r="G1095" s="31"/>
      <c r="H1095" s="31"/>
      <c r="I1095" s="31"/>
      <c r="J1095" s="31"/>
      <c r="K1095" s="31"/>
      <c r="L1095" s="35"/>
      <c r="M1095" s="35"/>
      <c r="N1095" s="35"/>
      <c r="O1095" s="35"/>
      <c r="P1095" s="35"/>
      <c r="Q1095" s="35"/>
      <c r="R1095" s="35"/>
      <c r="S1095" s="31"/>
      <c r="T1095" s="176"/>
    </row>
    <row r="1096" spans="1:20" s="84" customFormat="1" x14ac:dyDescent="0.25">
      <c r="A1096" s="31"/>
      <c r="B1096" s="114"/>
      <c r="C1096" s="118"/>
      <c r="D1096" s="31"/>
      <c r="E1096" s="31"/>
      <c r="F1096" s="31"/>
      <c r="G1096" s="31"/>
      <c r="H1096" s="31"/>
      <c r="I1096" s="31"/>
      <c r="J1096" s="31"/>
      <c r="K1096" s="31"/>
      <c r="L1096" s="35"/>
      <c r="M1096" s="35"/>
      <c r="N1096" s="35"/>
      <c r="O1096" s="35"/>
      <c r="P1096" s="35"/>
      <c r="Q1096" s="35"/>
      <c r="R1096" s="35"/>
      <c r="S1096" s="31"/>
      <c r="T1096" s="176"/>
    </row>
    <row r="1097" spans="1:20" s="84" customFormat="1" x14ac:dyDescent="0.25">
      <c r="A1097" s="31"/>
      <c r="B1097" s="114"/>
      <c r="C1097" s="118"/>
      <c r="D1097" s="31"/>
      <c r="E1097" s="31"/>
      <c r="F1097" s="31"/>
      <c r="G1097" s="31"/>
      <c r="H1097" s="31"/>
      <c r="I1097" s="31"/>
      <c r="J1097" s="31"/>
      <c r="K1097" s="31"/>
      <c r="L1097" s="35"/>
      <c r="M1097" s="35"/>
      <c r="N1097" s="35"/>
      <c r="O1097" s="35"/>
      <c r="P1097" s="35"/>
      <c r="Q1097" s="35"/>
      <c r="R1097" s="35"/>
      <c r="S1097" s="31"/>
      <c r="T1097" s="176"/>
    </row>
    <row r="1098" spans="1:20" s="84" customFormat="1" x14ac:dyDescent="0.25">
      <c r="A1098" s="31"/>
      <c r="B1098" s="114"/>
      <c r="C1098" s="118"/>
      <c r="D1098" s="31"/>
      <c r="E1098" s="31"/>
      <c r="F1098" s="31"/>
      <c r="G1098" s="31"/>
      <c r="H1098" s="31"/>
      <c r="I1098" s="31"/>
      <c r="J1098" s="31"/>
      <c r="K1098" s="31"/>
      <c r="L1098" s="35"/>
      <c r="M1098" s="35"/>
      <c r="N1098" s="35"/>
      <c r="O1098" s="35"/>
      <c r="P1098" s="35"/>
      <c r="Q1098" s="35"/>
      <c r="R1098" s="35"/>
      <c r="S1098" s="31"/>
      <c r="T1098" s="176"/>
    </row>
    <row r="1099" spans="1:20" s="84" customFormat="1" x14ac:dyDescent="0.25">
      <c r="A1099" s="31"/>
      <c r="B1099" s="114"/>
      <c r="C1099" s="118"/>
      <c r="D1099" s="31"/>
      <c r="E1099" s="31"/>
      <c r="F1099" s="31"/>
      <c r="G1099" s="31"/>
      <c r="H1099" s="31"/>
      <c r="I1099" s="31"/>
      <c r="J1099" s="31"/>
      <c r="K1099" s="31"/>
      <c r="L1099" s="35"/>
      <c r="M1099" s="35"/>
      <c r="N1099" s="35"/>
      <c r="O1099" s="35"/>
      <c r="P1099" s="35"/>
      <c r="Q1099" s="35"/>
      <c r="R1099" s="35"/>
      <c r="S1099" s="31"/>
      <c r="T1099" s="176"/>
    </row>
    <row r="1100" spans="1:20" s="84" customFormat="1" x14ac:dyDescent="0.25">
      <c r="A1100" s="31"/>
      <c r="B1100" s="114"/>
      <c r="C1100" s="118"/>
      <c r="D1100" s="31"/>
      <c r="E1100" s="31"/>
      <c r="F1100" s="31"/>
      <c r="G1100" s="31"/>
      <c r="H1100" s="31"/>
      <c r="I1100" s="31"/>
      <c r="J1100" s="31"/>
      <c r="K1100" s="31"/>
      <c r="L1100" s="35"/>
      <c r="M1100" s="35"/>
      <c r="N1100" s="35"/>
      <c r="O1100" s="35"/>
      <c r="P1100" s="35"/>
      <c r="Q1100" s="35"/>
      <c r="R1100" s="35"/>
      <c r="S1100" s="31"/>
      <c r="T1100" s="176"/>
    </row>
    <row r="1101" spans="1:20" s="84" customFormat="1" x14ac:dyDescent="0.25">
      <c r="A1101" s="31"/>
      <c r="B1101" s="114"/>
      <c r="C1101" s="118"/>
      <c r="D1101" s="31"/>
      <c r="E1101" s="31"/>
      <c r="F1101" s="31"/>
      <c r="G1101" s="31"/>
      <c r="H1101" s="31"/>
      <c r="I1101" s="31"/>
      <c r="J1101" s="31"/>
      <c r="K1101" s="31"/>
      <c r="L1101" s="35"/>
      <c r="M1101" s="35"/>
      <c r="N1101" s="35"/>
      <c r="O1101" s="35"/>
      <c r="P1101" s="35"/>
      <c r="Q1101" s="35"/>
      <c r="R1101" s="35"/>
      <c r="S1101" s="31"/>
      <c r="T1101" s="176"/>
    </row>
    <row r="1102" spans="1:20" s="84" customFormat="1" x14ac:dyDescent="0.25">
      <c r="A1102" s="31"/>
      <c r="B1102" s="114"/>
      <c r="C1102" s="118"/>
      <c r="D1102" s="31"/>
      <c r="E1102" s="31"/>
      <c r="F1102" s="31"/>
      <c r="G1102" s="31"/>
      <c r="H1102" s="31"/>
      <c r="I1102" s="31"/>
      <c r="J1102" s="31"/>
      <c r="K1102" s="31"/>
      <c r="L1102" s="35"/>
      <c r="M1102" s="35"/>
      <c r="N1102" s="35"/>
      <c r="O1102" s="35"/>
      <c r="P1102" s="35"/>
      <c r="Q1102" s="35"/>
      <c r="R1102" s="35"/>
      <c r="S1102" s="31"/>
      <c r="T1102" s="176"/>
    </row>
    <row r="1103" spans="1:20" s="84" customFormat="1" x14ac:dyDescent="0.25">
      <c r="A1103" s="31"/>
      <c r="B1103" s="114"/>
      <c r="C1103" s="118"/>
      <c r="D1103" s="31"/>
      <c r="E1103" s="31"/>
      <c r="F1103" s="31"/>
      <c r="G1103" s="31"/>
      <c r="H1103" s="31"/>
      <c r="I1103" s="31"/>
      <c r="J1103" s="31"/>
      <c r="K1103" s="31"/>
      <c r="L1103" s="35"/>
      <c r="M1103" s="35"/>
      <c r="N1103" s="35"/>
      <c r="O1103" s="35"/>
      <c r="P1103" s="35"/>
      <c r="Q1103" s="35"/>
      <c r="R1103" s="35"/>
      <c r="S1103" s="31"/>
      <c r="T1103" s="176"/>
    </row>
    <row r="1104" spans="1:20" s="84" customFormat="1" x14ac:dyDescent="0.25">
      <c r="A1104" s="31"/>
      <c r="B1104" s="114"/>
      <c r="C1104" s="118"/>
      <c r="D1104" s="31"/>
      <c r="E1104" s="31"/>
      <c r="F1104" s="31"/>
      <c r="G1104" s="31"/>
      <c r="H1104" s="31"/>
      <c r="I1104" s="31"/>
      <c r="J1104" s="31"/>
      <c r="K1104" s="31"/>
      <c r="L1104" s="35"/>
      <c r="M1104" s="35"/>
      <c r="N1104" s="35"/>
      <c r="O1104" s="35"/>
      <c r="P1104" s="35"/>
      <c r="Q1104" s="35"/>
      <c r="R1104" s="35"/>
      <c r="S1104" s="31"/>
      <c r="T1104" s="176"/>
    </row>
    <row r="1105" spans="1:20" s="84" customFormat="1" x14ac:dyDescent="0.25">
      <c r="A1105" s="31"/>
      <c r="B1105" s="114"/>
      <c r="C1105" s="118"/>
      <c r="D1105" s="31"/>
      <c r="E1105" s="31"/>
      <c r="F1105" s="31"/>
      <c r="G1105" s="31"/>
      <c r="H1105" s="31"/>
      <c r="I1105" s="31"/>
      <c r="J1105" s="31"/>
      <c r="K1105" s="31"/>
      <c r="L1105" s="35"/>
      <c r="M1105" s="35"/>
      <c r="N1105" s="35"/>
      <c r="O1105" s="35"/>
      <c r="P1105" s="35"/>
      <c r="Q1105" s="35"/>
      <c r="R1105" s="35"/>
      <c r="S1105" s="31"/>
      <c r="T1105" s="176"/>
    </row>
    <row r="1106" spans="1:20" s="84" customFormat="1" x14ac:dyDescent="0.25">
      <c r="A1106" s="31"/>
      <c r="B1106" s="114"/>
      <c r="C1106" s="118"/>
      <c r="D1106" s="31"/>
      <c r="E1106" s="31"/>
      <c r="F1106" s="31"/>
      <c r="G1106" s="31"/>
      <c r="H1106" s="31"/>
      <c r="I1106" s="31"/>
      <c r="J1106" s="31"/>
      <c r="K1106" s="31"/>
      <c r="L1106" s="35"/>
      <c r="M1106" s="35"/>
      <c r="N1106" s="35"/>
      <c r="O1106" s="35"/>
      <c r="P1106" s="35"/>
      <c r="Q1106" s="35"/>
      <c r="R1106" s="35"/>
      <c r="S1106" s="31"/>
      <c r="T1106" s="176"/>
    </row>
    <row r="1107" spans="1:20" s="84" customFormat="1" x14ac:dyDescent="0.25">
      <c r="A1107" s="31"/>
      <c r="B1107" s="114"/>
      <c r="C1107" s="118"/>
      <c r="D1107" s="31"/>
      <c r="E1107" s="31"/>
      <c r="F1107" s="31"/>
      <c r="G1107" s="31"/>
      <c r="H1107" s="31"/>
      <c r="I1107" s="31"/>
      <c r="J1107" s="31"/>
      <c r="K1107" s="31"/>
      <c r="L1107" s="35"/>
      <c r="M1107" s="35"/>
      <c r="N1107" s="35"/>
      <c r="O1107" s="35"/>
      <c r="P1107" s="35"/>
      <c r="Q1107" s="35"/>
      <c r="R1107" s="35"/>
      <c r="S1107" s="31"/>
      <c r="T1107" s="176"/>
    </row>
    <row r="1108" spans="1:20" s="84" customFormat="1" x14ac:dyDescent="0.25">
      <c r="A1108" s="31"/>
      <c r="B1108" s="114"/>
      <c r="C1108" s="118"/>
      <c r="D1108" s="31"/>
      <c r="E1108" s="31"/>
      <c r="F1108" s="31"/>
      <c r="G1108" s="31"/>
      <c r="H1108" s="31"/>
      <c r="I1108" s="31"/>
      <c r="J1108" s="31"/>
      <c r="K1108" s="31"/>
      <c r="L1108" s="35"/>
      <c r="M1108" s="35"/>
      <c r="N1108" s="35"/>
      <c r="O1108" s="35"/>
      <c r="P1108" s="35"/>
      <c r="Q1108" s="35"/>
      <c r="R1108" s="35"/>
      <c r="S1108" s="31"/>
      <c r="T1108" s="176"/>
    </row>
    <row r="1109" spans="1:20" s="84" customFormat="1" x14ac:dyDescent="0.25">
      <c r="A1109" s="31"/>
      <c r="B1109" s="114"/>
      <c r="C1109" s="118"/>
      <c r="D1109" s="31"/>
      <c r="E1109" s="31"/>
      <c r="F1109" s="31"/>
      <c r="G1109" s="31"/>
      <c r="H1109" s="31"/>
      <c r="I1109" s="31"/>
      <c r="J1109" s="31"/>
      <c r="K1109" s="31"/>
      <c r="L1109" s="35"/>
      <c r="M1109" s="35"/>
      <c r="N1109" s="35"/>
      <c r="O1109" s="35"/>
      <c r="P1109" s="35"/>
      <c r="Q1109" s="35"/>
      <c r="R1109" s="35"/>
      <c r="S1109" s="31"/>
      <c r="T1109" s="176"/>
    </row>
    <row r="1110" spans="1:20" s="84" customFormat="1" x14ac:dyDescent="0.25">
      <c r="A1110" s="31"/>
      <c r="B1110" s="114"/>
      <c r="C1110" s="118"/>
      <c r="D1110" s="31"/>
      <c r="E1110" s="31"/>
      <c r="F1110" s="31"/>
      <c r="G1110" s="31"/>
      <c r="H1110" s="31"/>
      <c r="I1110" s="31"/>
      <c r="J1110" s="31"/>
      <c r="K1110" s="31"/>
      <c r="L1110" s="35"/>
      <c r="M1110" s="35"/>
      <c r="N1110" s="35"/>
      <c r="O1110" s="35"/>
      <c r="P1110" s="35"/>
      <c r="Q1110" s="35"/>
      <c r="R1110" s="35"/>
      <c r="S1110" s="31"/>
      <c r="T1110" s="176"/>
    </row>
    <row r="1111" spans="1:20" s="84" customFormat="1" x14ac:dyDescent="0.25">
      <c r="A1111" s="31"/>
      <c r="B1111" s="114"/>
      <c r="C1111" s="118"/>
      <c r="D1111" s="31"/>
      <c r="E1111" s="31"/>
      <c r="F1111" s="31"/>
      <c r="G1111" s="31"/>
      <c r="H1111" s="31"/>
      <c r="I1111" s="31"/>
      <c r="J1111" s="31"/>
      <c r="K1111" s="31"/>
      <c r="L1111" s="35"/>
      <c r="M1111" s="35"/>
      <c r="N1111" s="35"/>
      <c r="O1111" s="35"/>
      <c r="P1111" s="35"/>
      <c r="Q1111" s="35"/>
      <c r="R1111" s="35"/>
      <c r="S1111" s="31"/>
      <c r="T1111" s="176"/>
    </row>
    <row r="1112" spans="1:20" s="84" customFormat="1" x14ac:dyDescent="0.25">
      <c r="A1112" s="31"/>
      <c r="B1112" s="114"/>
      <c r="C1112" s="118"/>
      <c r="D1112" s="31"/>
      <c r="E1112" s="31"/>
      <c r="F1112" s="31"/>
      <c r="G1112" s="31"/>
      <c r="H1112" s="31"/>
      <c r="I1112" s="31"/>
      <c r="J1112" s="31"/>
      <c r="K1112" s="31"/>
      <c r="L1112" s="35"/>
      <c r="M1112" s="35"/>
      <c r="N1112" s="35"/>
      <c r="O1112" s="35"/>
      <c r="P1112" s="35"/>
      <c r="Q1112" s="35"/>
      <c r="R1112" s="35"/>
      <c r="S1112" s="31"/>
      <c r="T1112" s="176"/>
    </row>
    <row r="1113" spans="1:20" s="84" customFormat="1" x14ac:dyDescent="0.25">
      <c r="A1113" s="31"/>
      <c r="B1113" s="114"/>
      <c r="C1113" s="118"/>
      <c r="D1113" s="31"/>
      <c r="E1113" s="31"/>
      <c r="F1113" s="31"/>
      <c r="G1113" s="31"/>
      <c r="H1113" s="31"/>
      <c r="I1113" s="31"/>
      <c r="J1113" s="31"/>
      <c r="K1113" s="31"/>
      <c r="L1113" s="35"/>
      <c r="M1113" s="35"/>
      <c r="N1113" s="35"/>
      <c r="O1113" s="35"/>
      <c r="P1113" s="35"/>
      <c r="Q1113" s="35"/>
      <c r="R1113" s="35"/>
      <c r="S1113" s="31"/>
      <c r="T1113" s="176"/>
    </row>
    <row r="1114" spans="1:20" s="84" customFormat="1" x14ac:dyDescent="0.25">
      <c r="A1114" s="31"/>
      <c r="B1114" s="114"/>
      <c r="C1114" s="118"/>
      <c r="D1114" s="31"/>
      <c r="E1114" s="31"/>
      <c r="F1114" s="31"/>
      <c r="G1114" s="31"/>
      <c r="H1114" s="31"/>
      <c r="I1114" s="31"/>
      <c r="J1114" s="31"/>
      <c r="K1114" s="31"/>
      <c r="L1114" s="35"/>
      <c r="M1114" s="35"/>
      <c r="N1114" s="35"/>
      <c r="O1114" s="35"/>
      <c r="P1114" s="35"/>
      <c r="Q1114" s="35"/>
      <c r="R1114" s="35"/>
      <c r="S1114" s="31"/>
      <c r="T1114" s="176"/>
    </row>
    <row r="1115" spans="1:20" s="84" customFormat="1" x14ac:dyDescent="0.25">
      <c r="A1115" s="31"/>
      <c r="B1115" s="114"/>
      <c r="C1115" s="118"/>
      <c r="D1115" s="31"/>
      <c r="E1115" s="31"/>
      <c r="F1115" s="31"/>
      <c r="G1115" s="31"/>
      <c r="H1115" s="31"/>
      <c r="I1115" s="31"/>
      <c r="J1115" s="31"/>
      <c r="K1115" s="31"/>
      <c r="L1115" s="35"/>
      <c r="M1115" s="35"/>
      <c r="N1115" s="35"/>
      <c r="O1115" s="35"/>
      <c r="P1115" s="35"/>
      <c r="Q1115" s="35"/>
      <c r="R1115" s="35"/>
      <c r="S1115" s="31"/>
      <c r="T1115" s="176"/>
    </row>
    <row r="1116" spans="1:20" s="84" customFormat="1" x14ac:dyDescent="0.25">
      <c r="A1116" s="31"/>
      <c r="B1116" s="114"/>
      <c r="C1116" s="118"/>
      <c r="D1116" s="31"/>
      <c r="E1116" s="31"/>
      <c r="F1116" s="31"/>
      <c r="G1116" s="31"/>
      <c r="H1116" s="31"/>
      <c r="I1116" s="31"/>
      <c r="J1116" s="31"/>
      <c r="K1116" s="31"/>
      <c r="L1116" s="35"/>
      <c r="M1116" s="35"/>
      <c r="N1116" s="35"/>
      <c r="O1116" s="35"/>
      <c r="P1116" s="35"/>
      <c r="Q1116" s="35"/>
      <c r="R1116" s="35"/>
      <c r="S1116" s="31"/>
      <c r="T1116" s="176"/>
    </row>
    <row r="1117" spans="1:20" s="84" customFormat="1" x14ac:dyDescent="0.25">
      <c r="A1117" s="31"/>
      <c r="B1117" s="114"/>
      <c r="C1117" s="118"/>
      <c r="D1117" s="31"/>
      <c r="E1117" s="31"/>
      <c r="F1117" s="31"/>
      <c r="G1117" s="31"/>
      <c r="H1117" s="31"/>
      <c r="I1117" s="31"/>
      <c r="J1117" s="31"/>
      <c r="K1117" s="31"/>
      <c r="L1117" s="35"/>
      <c r="M1117" s="35"/>
      <c r="N1117" s="35"/>
      <c r="O1117" s="35"/>
      <c r="P1117" s="35"/>
      <c r="Q1117" s="35"/>
      <c r="R1117" s="35"/>
      <c r="S1117" s="31"/>
      <c r="T1117" s="176"/>
    </row>
    <row r="1118" spans="1:20" s="84" customFormat="1" x14ac:dyDescent="0.25">
      <c r="A1118" s="31"/>
      <c r="B1118" s="114"/>
      <c r="C1118" s="118"/>
      <c r="D1118" s="31"/>
      <c r="E1118" s="31"/>
      <c r="F1118" s="31"/>
      <c r="G1118" s="31"/>
      <c r="H1118" s="31"/>
      <c r="I1118" s="31"/>
      <c r="J1118" s="31"/>
      <c r="K1118" s="31"/>
      <c r="L1118" s="35"/>
      <c r="M1118" s="35"/>
      <c r="N1118" s="35"/>
      <c r="O1118" s="35"/>
      <c r="P1118" s="35"/>
      <c r="Q1118" s="35"/>
      <c r="R1118" s="35"/>
      <c r="S1118" s="31"/>
      <c r="T1118" s="176"/>
    </row>
    <row r="1119" spans="1:20" s="84" customFormat="1" x14ac:dyDescent="0.25">
      <c r="A1119" s="31"/>
      <c r="B1119" s="114"/>
      <c r="C1119" s="118"/>
      <c r="D1119" s="31"/>
      <c r="E1119" s="31"/>
      <c r="F1119" s="31"/>
      <c r="G1119" s="31"/>
      <c r="H1119" s="31"/>
      <c r="I1119" s="31"/>
      <c r="J1119" s="31"/>
      <c r="K1119" s="31"/>
      <c r="L1119" s="35"/>
      <c r="M1119" s="35"/>
      <c r="N1119" s="35"/>
      <c r="O1119" s="35"/>
      <c r="P1119" s="35"/>
      <c r="Q1119" s="35"/>
      <c r="R1119" s="35"/>
      <c r="S1119" s="31"/>
      <c r="T1119" s="176"/>
    </row>
    <row r="1120" spans="1:20" s="84" customFormat="1" x14ac:dyDescent="0.25">
      <c r="A1120" s="31"/>
      <c r="B1120" s="114"/>
      <c r="C1120" s="118"/>
      <c r="D1120" s="31"/>
      <c r="E1120" s="31"/>
      <c r="F1120" s="31"/>
      <c r="G1120" s="31"/>
      <c r="H1120" s="31"/>
      <c r="I1120" s="31"/>
      <c r="J1120" s="31"/>
      <c r="K1120" s="31"/>
      <c r="L1120" s="35"/>
      <c r="M1120" s="35"/>
      <c r="N1120" s="35"/>
      <c r="O1120" s="35"/>
      <c r="P1120" s="35"/>
      <c r="Q1120" s="35"/>
      <c r="R1120" s="35"/>
      <c r="S1120" s="31"/>
      <c r="T1120" s="176"/>
    </row>
    <row r="1121" spans="1:20" s="84" customFormat="1" x14ac:dyDescent="0.25">
      <c r="A1121" s="31"/>
      <c r="B1121" s="114"/>
      <c r="C1121" s="118"/>
      <c r="D1121" s="31"/>
      <c r="E1121" s="31"/>
      <c r="F1121" s="31"/>
      <c r="G1121" s="31"/>
      <c r="H1121" s="31"/>
      <c r="I1121" s="31"/>
      <c r="J1121" s="31"/>
      <c r="K1121" s="31"/>
      <c r="L1121" s="35"/>
      <c r="M1121" s="35"/>
      <c r="N1121" s="35"/>
      <c r="O1121" s="35"/>
      <c r="P1121" s="35"/>
      <c r="Q1121" s="35"/>
      <c r="R1121" s="35"/>
      <c r="S1121" s="31"/>
      <c r="T1121" s="176"/>
    </row>
    <row r="1122" spans="1:20" s="84" customFormat="1" x14ac:dyDescent="0.25">
      <c r="A1122" s="31"/>
      <c r="B1122" s="114"/>
      <c r="C1122" s="118"/>
      <c r="D1122" s="31"/>
      <c r="E1122" s="31"/>
      <c r="F1122" s="31"/>
      <c r="G1122" s="31"/>
      <c r="H1122" s="31"/>
      <c r="I1122" s="31"/>
      <c r="J1122" s="31"/>
      <c r="K1122" s="31"/>
      <c r="L1122" s="35"/>
      <c r="M1122" s="35"/>
      <c r="N1122" s="35"/>
      <c r="O1122" s="35"/>
      <c r="P1122" s="35"/>
      <c r="Q1122" s="35"/>
      <c r="R1122" s="35"/>
      <c r="S1122" s="31"/>
      <c r="T1122" s="176"/>
    </row>
    <row r="1123" spans="1:20" s="84" customFormat="1" x14ac:dyDescent="0.25">
      <c r="A1123" s="31"/>
      <c r="B1123" s="114"/>
      <c r="C1123" s="118"/>
      <c r="D1123" s="31"/>
      <c r="E1123" s="31"/>
      <c r="F1123" s="31"/>
      <c r="G1123" s="31"/>
      <c r="H1123" s="31"/>
      <c r="I1123" s="31"/>
      <c r="J1123" s="31"/>
      <c r="K1123" s="31"/>
      <c r="L1123" s="35"/>
      <c r="M1123" s="35"/>
      <c r="N1123" s="35"/>
      <c r="O1123" s="35"/>
      <c r="P1123" s="35"/>
      <c r="Q1123" s="35"/>
      <c r="R1123" s="35"/>
      <c r="S1123" s="31"/>
      <c r="T1123" s="176"/>
    </row>
    <row r="1124" spans="1:20" s="84" customFormat="1" x14ac:dyDescent="0.25">
      <c r="A1124" s="31"/>
      <c r="B1124" s="114"/>
      <c r="C1124" s="118"/>
      <c r="D1124" s="31"/>
      <c r="E1124" s="31"/>
      <c r="F1124" s="31"/>
      <c r="G1124" s="31"/>
      <c r="H1124" s="31"/>
      <c r="I1124" s="31"/>
      <c r="J1124" s="31"/>
      <c r="K1124" s="31"/>
      <c r="L1124" s="35"/>
      <c r="M1124" s="35"/>
      <c r="N1124" s="35"/>
      <c r="O1124" s="35"/>
      <c r="P1124" s="35"/>
      <c r="Q1124" s="35"/>
      <c r="R1124" s="35"/>
      <c r="S1124" s="31"/>
      <c r="T1124" s="176"/>
    </row>
    <row r="1125" spans="1:20" s="84" customFormat="1" x14ac:dyDescent="0.25">
      <c r="A1125" s="31"/>
      <c r="B1125" s="114"/>
      <c r="C1125" s="118"/>
      <c r="D1125" s="31"/>
      <c r="E1125" s="31"/>
      <c r="F1125" s="31"/>
      <c r="G1125" s="31"/>
      <c r="H1125" s="31"/>
      <c r="I1125" s="31"/>
      <c r="J1125" s="31"/>
      <c r="K1125" s="31"/>
      <c r="L1125" s="35"/>
      <c r="M1125" s="35"/>
      <c r="N1125" s="35"/>
      <c r="O1125" s="35"/>
      <c r="P1125" s="35"/>
      <c r="Q1125" s="35"/>
      <c r="R1125" s="35"/>
      <c r="S1125" s="31"/>
      <c r="T1125" s="176"/>
    </row>
    <row r="1126" spans="1:20" s="84" customFormat="1" x14ac:dyDescent="0.25">
      <c r="A1126" s="31"/>
      <c r="B1126" s="114"/>
      <c r="C1126" s="118"/>
      <c r="D1126" s="31"/>
      <c r="E1126" s="31"/>
      <c r="F1126" s="31"/>
      <c r="G1126" s="31"/>
      <c r="H1126" s="31"/>
      <c r="I1126" s="31"/>
      <c r="J1126" s="31"/>
      <c r="K1126" s="31"/>
      <c r="L1126" s="35"/>
      <c r="M1126" s="35"/>
      <c r="N1126" s="35"/>
      <c r="O1126" s="35"/>
      <c r="P1126" s="35"/>
      <c r="Q1126" s="35"/>
      <c r="R1126" s="35"/>
      <c r="S1126" s="31"/>
      <c r="T1126" s="176"/>
    </row>
    <row r="1127" spans="1:20" s="84" customFormat="1" x14ac:dyDescent="0.25">
      <c r="A1127" s="31"/>
      <c r="B1127" s="114"/>
      <c r="C1127" s="118"/>
      <c r="D1127" s="31"/>
      <c r="E1127" s="31"/>
      <c r="F1127" s="31"/>
      <c r="G1127" s="31"/>
      <c r="H1127" s="31"/>
      <c r="I1127" s="31"/>
      <c r="J1127" s="31"/>
      <c r="K1127" s="31"/>
      <c r="L1127" s="35"/>
      <c r="M1127" s="35"/>
      <c r="N1127" s="35"/>
      <c r="O1127" s="35"/>
      <c r="P1127" s="35"/>
      <c r="Q1127" s="35"/>
      <c r="R1127" s="35"/>
      <c r="S1127" s="31"/>
      <c r="T1127" s="176"/>
    </row>
    <row r="1128" spans="1:20" s="84" customFormat="1" x14ac:dyDescent="0.25">
      <c r="A1128" s="31"/>
      <c r="B1128" s="114"/>
      <c r="C1128" s="118"/>
      <c r="D1128" s="31"/>
      <c r="E1128" s="31"/>
      <c r="F1128" s="31"/>
      <c r="G1128" s="31"/>
      <c r="H1128" s="31"/>
      <c r="I1128" s="31"/>
      <c r="J1128" s="31"/>
      <c r="K1128" s="31"/>
      <c r="L1128" s="35"/>
      <c r="M1128" s="35"/>
      <c r="N1128" s="35"/>
      <c r="O1128" s="35"/>
      <c r="P1128" s="35"/>
      <c r="Q1128" s="35"/>
      <c r="R1128" s="35"/>
      <c r="S1128" s="31"/>
      <c r="T1128" s="176"/>
    </row>
    <row r="1129" spans="1:20" s="84" customFormat="1" x14ac:dyDescent="0.25">
      <c r="A1129" s="31"/>
      <c r="B1129" s="114"/>
      <c r="C1129" s="118"/>
      <c r="D1129" s="31"/>
      <c r="E1129" s="31"/>
      <c r="F1129" s="31"/>
      <c r="G1129" s="31"/>
      <c r="H1129" s="31"/>
      <c r="I1129" s="31"/>
      <c r="J1129" s="31"/>
      <c r="K1129" s="31"/>
      <c r="L1129" s="35"/>
      <c r="M1129" s="35"/>
      <c r="N1129" s="35"/>
      <c r="O1129" s="35"/>
      <c r="P1129" s="35"/>
      <c r="Q1129" s="35"/>
      <c r="R1129" s="35"/>
      <c r="S1129" s="31"/>
      <c r="T1129" s="176"/>
    </row>
    <row r="1130" spans="1:20" s="84" customFormat="1" x14ac:dyDescent="0.25">
      <c r="A1130" s="31"/>
      <c r="B1130" s="114"/>
      <c r="C1130" s="118"/>
      <c r="D1130" s="31"/>
      <c r="E1130" s="31"/>
      <c r="F1130" s="31"/>
      <c r="G1130" s="31"/>
      <c r="H1130" s="31"/>
      <c r="I1130" s="31"/>
      <c r="J1130" s="31"/>
      <c r="K1130" s="31"/>
      <c r="L1130" s="35"/>
      <c r="M1130" s="35"/>
      <c r="N1130" s="35"/>
      <c r="O1130" s="35"/>
      <c r="P1130" s="35"/>
      <c r="Q1130" s="35"/>
      <c r="R1130" s="35"/>
      <c r="S1130" s="31"/>
      <c r="T1130" s="176"/>
    </row>
    <row r="1131" spans="1:20" s="84" customFormat="1" x14ac:dyDescent="0.25">
      <c r="A1131" s="31"/>
      <c r="B1131" s="114"/>
      <c r="C1131" s="118"/>
      <c r="D1131" s="31"/>
      <c r="E1131" s="31"/>
      <c r="F1131" s="31"/>
      <c r="G1131" s="31"/>
      <c r="H1131" s="31"/>
      <c r="I1131" s="31"/>
      <c r="J1131" s="31"/>
      <c r="K1131" s="31"/>
      <c r="L1131" s="35"/>
      <c r="M1131" s="35"/>
      <c r="N1131" s="35"/>
      <c r="O1131" s="35"/>
      <c r="P1131" s="35"/>
      <c r="Q1131" s="35"/>
      <c r="R1131" s="35"/>
      <c r="S1131" s="31"/>
      <c r="T1131" s="176"/>
    </row>
    <row r="1132" spans="1:20" s="84" customFormat="1" x14ac:dyDescent="0.25">
      <c r="A1132" s="31"/>
      <c r="B1132" s="114"/>
      <c r="C1132" s="118"/>
      <c r="D1132" s="31"/>
      <c r="E1132" s="31"/>
      <c r="F1132" s="31"/>
      <c r="G1132" s="31"/>
      <c r="H1132" s="31"/>
      <c r="I1132" s="31"/>
      <c r="J1132" s="31"/>
      <c r="K1132" s="31"/>
      <c r="L1132" s="35"/>
      <c r="M1132" s="35"/>
      <c r="N1132" s="35"/>
      <c r="O1132" s="35"/>
      <c r="P1132" s="35"/>
      <c r="Q1132" s="35"/>
      <c r="R1132" s="35"/>
      <c r="S1132" s="31"/>
      <c r="T1132" s="176"/>
    </row>
    <row r="1133" spans="1:20" s="84" customFormat="1" x14ac:dyDescent="0.25">
      <c r="A1133" s="31"/>
      <c r="B1133" s="114"/>
      <c r="C1133" s="118"/>
      <c r="D1133" s="31"/>
      <c r="E1133" s="31"/>
      <c r="F1133" s="31"/>
      <c r="G1133" s="31"/>
      <c r="H1133" s="31"/>
      <c r="I1133" s="31"/>
      <c r="J1133" s="31"/>
      <c r="K1133" s="31"/>
      <c r="L1133" s="35"/>
      <c r="M1133" s="35"/>
      <c r="N1133" s="35"/>
      <c r="O1133" s="35"/>
      <c r="P1133" s="35"/>
      <c r="Q1133" s="35"/>
      <c r="R1133" s="35"/>
      <c r="S1133" s="31"/>
      <c r="T1133" s="176"/>
    </row>
    <row r="1134" spans="1:20" s="84" customFormat="1" x14ac:dyDescent="0.25">
      <c r="A1134" s="31"/>
      <c r="B1134" s="114"/>
      <c r="C1134" s="118"/>
      <c r="D1134" s="31"/>
      <c r="E1134" s="31"/>
      <c r="F1134" s="31"/>
      <c r="G1134" s="31"/>
      <c r="H1134" s="31"/>
      <c r="I1134" s="31"/>
      <c r="J1134" s="31"/>
      <c r="K1134" s="31"/>
      <c r="L1134" s="35"/>
      <c r="M1134" s="35"/>
      <c r="N1134" s="35"/>
      <c r="O1134" s="35"/>
      <c r="P1134" s="35"/>
      <c r="Q1134" s="35"/>
      <c r="R1134" s="35"/>
      <c r="S1134" s="31"/>
      <c r="T1134" s="176"/>
    </row>
    <row r="1135" spans="1:20" s="84" customFormat="1" x14ac:dyDescent="0.25">
      <c r="A1135" s="31"/>
      <c r="B1135" s="114"/>
      <c r="C1135" s="118"/>
      <c r="D1135" s="31"/>
      <c r="E1135" s="31"/>
      <c r="F1135" s="31"/>
      <c r="G1135" s="31"/>
      <c r="H1135" s="31"/>
      <c r="I1135" s="31"/>
      <c r="J1135" s="31"/>
      <c r="K1135" s="31"/>
      <c r="L1135" s="35"/>
      <c r="M1135" s="35"/>
      <c r="N1135" s="35"/>
      <c r="O1135" s="35"/>
      <c r="P1135" s="35"/>
      <c r="Q1135" s="35"/>
      <c r="R1135" s="35"/>
      <c r="S1135" s="31"/>
      <c r="T1135" s="176"/>
    </row>
    <row r="1136" spans="1:20" s="84" customFormat="1" x14ac:dyDescent="0.25">
      <c r="A1136" s="31"/>
      <c r="B1136" s="114"/>
      <c r="C1136" s="118"/>
      <c r="D1136" s="31"/>
      <c r="E1136" s="31"/>
      <c r="F1136" s="31"/>
      <c r="G1136" s="31"/>
      <c r="H1136" s="31"/>
      <c r="I1136" s="31"/>
      <c r="J1136" s="31"/>
      <c r="K1136" s="31"/>
      <c r="L1136" s="35"/>
      <c r="M1136" s="35"/>
      <c r="N1136" s="35"/>
      <c r="O1136" s="35"/>
      <c r="P1136" s="35"/>
      <c r="Q1136" s="35"/>
      <c r="R1136" s="35"/>
      <c r="S1136" s="31"/>
      <c r="T1136" s="176"/>
    </row>
    <row r="1137" spans="1:20" s="84" customFormat="1" x14ac:dyDescent="0.25">
      <c r="A1137" s="31"/>
      <c r="B1137" s="114"/>
      <c r="C1137" s="118"/>
      <c r="D1137" s="31"/>
      <c r="E1137" s="31"/>
      <c r="F1137" s="31"/>
      <c r="G1137" s="31"/>
      <c r="H1137" s="31"/>
      <c r="I1137" s="31"/>
      <c r="J1137" s="31"/>
      <c r="K1137" s="31"/>
      <c r="L1137" s="35"/>
      <c r="M1137" s="35"/>
      <c r="N1137" s="35"/>
      <c r="O1137" s="35"/>
      <c r="P1137" s="35"/>
      <c r="Q1137" s="35"/>
      <c r="R1137" s="35"/>
      <c r="S1137" s="31"/>
      <c r="T1137" s="176"/>
    </row>
    <row r="1138" spans="1:20" s="84" customFormat="1" x14ac:dyDescent="0.25">
      <c r="A1138" s="31"/>
      <c r="B1138" s="114"/>
      <c r="C1138" s="118"/>
      <c r="D1138" s="31"/>
      <c r="E1138" s="31"/>
      <c r="F1138" s="31"/>
      <c r="G1138" s="31"/>
      <c r="H1138" s="31"/>
      <c r="I1138" s="31"/>
      <c r="J1138" s="31"/>
      <c r="K1138" s="31"/>
      <c r="L1138" s="35"/>
      <c r="M1138" s="35"/>
      <c r="N1138" s="35"/>
      <c r="O1138" s="35"/>
      <c r="P1138" s="35"/>
      <c r="Q1138" s="35"/>
      <c r="R1138" s="35"/>
      <c r="S1138" s="31"/>
      <c r="T1138" s="176"/>
    </row>
    <row r="1139" spans="1:20" s="84" customFormat="1" x14ac:dyDescent="0.25">
      <c r="A1139" s="31"/>
      <c r="B1139" s="114"/>
      <c r="C1139" s="118"/>
      <c r="D1139" s="31"/>
      <c r="E1139" s="31"/>
      <c r="F1139" s="31"/>
      <c r="G1139" s="31"/>
      <c r="H1139" s="31"/>
      <c r="I1139" s="31"/>
      <c r="J1139" s="31"/>
      <c r="K1139" s="31"/>
      <c r="L1139" s="35"/>
      <c r="M1139" s="35"/>
      <c r="N1139" s="35"/>
      <c r="O1139" s="35"/>
      <c r="P1139" s="35"/>
      <c r="Q1139" s="35"/>
      <c r="R1139" s="35"/>
      <c r="S1139" s="31"/>
      <c r="T1139" s="176"/>
    </row>
    <row r="1140" spans="1:20" s="84" customFormat="1" x14ac:dyDescent="0.25">
      <c r="A1140" s="31"/>
      <c r="B1140" s="114"/>
      <c r="C1140" s="118"/>
      <c r="D1140" s="31"/>
      <c r="E1140" s="31"/>
      <c r="F1140" s="31"/>
      <c r="G1140" s="31"/>
      <c r="H1140" s="31"/>
      <c r="I1140" s="31"/>
      <c r="J1140" s="31"/>
      <c r="K1140" s="31"/>
      <c r="L1140" s="35"/>
      <c r="M1140" s="35"/>
      <c r="N1140" s="35"/>
      <c r="O1140" s="35"/>
      <c r="P1140" s="35"/>
      <c r="Q1140" s="35"/>
      <c r="R1140" s="35"/>
      <c r="S1140" s="31"/>
      <c r="T1140" s="176"/>
    </row>
    <row r="1141" spans="1:20" s="84" customFormat="1" x14ac:dyDescent="0.25">
      <c r="A1141" s="31"/>
      <c r="B1141" s="114"/>
      <c r="C1141" s="118"/>
      <c r="D1141" s="31"/>
      <c r="E1141" s="31"/>
      <c r="F1141" s="31"/>
      <c r="G1141" s="31"/>
      <c r="H1141" s="31"/>
      <c r="I1141" s="31"/>
      <c r="J1141" s="31"/>
      <c r="K1141" s="31"/>
      <c r="L1141" s="35"/>
      <c r="M1141" s="35"/>
      <c r="N1141" s="35"/>
      <c r="O1141" s="35"/>
      <c r="P1141" s="35"/>
      <c r="Q1141" s="35"/>
      <c r="R1141" s="35"/>
      <c r="S1141" s="31"/>
      <c r="T1141" s="176"/>
    </row>
    <row r="1142" spans="1:20" s="84" customFormat="1" x14ac:dyDescent="0.25">
      <c r="A1142" s="31"/>
      <c r="B1142" s="114"/>
      <c r="C1142" s="118"/>
      <c r="D1142" s="31"/>
      <c r="E1142" s="31"/>
      <c r="F1142" s="31"/>
      <c r="G1142" s="31"/>
      <c r="H1142" s="31"/>
      <c r="I1142" s="31"/>
      <c r="J1142" s="31"/>
      <c r="K1142" s="31"/>
      <c r="L1142" s="35"/>
      <c r="M1142" s="35"/>
      <c r="N1142" s="35"/>
      <c r="O1142" s="35"/>
      <c r="P1142" s="35"/>
      <c r="Q1142" s="35"/>
      <c r="R1142" s="35"/>
      <c r="S1142" s="31"/>
      <c r="T1142" s="176"/>
    </row>
    <row r="1143" spans="1:20" s="84" customFormat="1" x14ac:dyDescent="0.25">
      <c r="A1143" s="31"/>
      <c r="B1143" s="114"/>
      <c r="C1143" s="118"/>
      <c r="D1143" s="31"/>
      <c r="E1143" s="31"/>
      <c r="F1143" s="31"/>
      <c r="G1143" s="31"/>
      <c r="H1143" s="31"/>
      <c r="I1143" s="31"/>
      <c r="J1143" s="31"/>
      <c r="K1143" s="31"/>
      <c r="L1143" s="35"/>
      <c r="M1143" s="35"/>
      <c r="N1143" s="35"/>
      <c r="O1143" s="35"/>
      <c r="P1143" s="35"/>
      <c r="Q1143" s="35"/>
      <c r="R1143" s="35"/>
      <c r="S1143" s="31"/>
      <c r="T1143" s="176"/>
    </row>
    <row r="1144" spans="1:20" s="84" customFormat="1" x14ac:dyDescent="0.25">
      <c r="A1144" s="31"/>
      <c r="B1144" s="114"/>
      <c r="C1144" s="118"/>
      <c r="D1144" s="31"/>
      <c r="E1144" s="31"/>
      <c r="F1144" s="31"/>
      <c r="G1144" s="31"/>
      <c r="H1144" s="31"/>
      <c r="I1144" s="31"/>
      <c r="J1144" s="31"/>
      <c r="K1144" s="31"/>
      <c r="L1144" s="35"/>
      <c r="M1144" s="35"/>
      <c r="N1144" s="35"/>
      <c r="O1144" s="35"/>
      <c r="P1144" s="35"/>
      <c r="Q1144" s="35"/>
      <c r="R1144" s="35"/>
      <c r="S1144" s="31"/>
      <c r="T1144" s="176"/>
    </row>
    <row r="1145" spans="1:20" s="84" customFormat="1" x14ac:dyDescent="0.25">
      <c r="A1145" s="31"/>
      <c r="B1145" s="114"/>
      <c r="C1145" s="118"/>
      <c r="D1145" s="31"/>
      <c r="E1145" s="31"/>
      <c r="F1145" s="31"/>
      <c r="G1145" s="31"/>
      <c r="H1145" s="31"/>
      <c r="I1145" s="31"/>
      <c r="J1145" s="31"/>
      <c r="K1145" s="31"/>
      <c r="L1145" s="35"/>
      <c r="M1145" s="35"/>
      <c r="N1145" s="35"/>
      <c r="O1145" s="35"/>
      <c r="P1145" s="35"/>
      <c r="Q1145" s="35"/>
      <c r="R1145" s="35"/>
      <c r="S1145" s="31"/>
      <c r="T1145" s="176"/>
    </row>
    <row r="1146" spans="1:20" s="84" customFormat="1" x14ac:dyDescent="0.25">
      <c r="A1146" s="31"/>
      <c r="B1146" s="114"/>
      <c r="C1146" s="118"/>
      <c r="D1146" s="31"/>
      <c r="E1146" s="31"/>
      <c r="F1146" s="31"/>
      <c r="G1146" s="31"/>
      <c r="H1146" s="31"/>
      <c r="I1146" s="31"/>
      <c r="J1146" s="31"/>
      <c r="K1146" s="31"/>
      <c r="L1146" s="35"/>
      <c r="M1146" s="35"/>
      <c r="N1146" s="35"/>
      <c r="O1146" s="35"/>
      <c r="P1146" s="35"/>
      <c r="Q1146" s="35"/>
      <c r="R1146" s="35"/>
      <c r="S1146" s="31"/>
      <c r="T1146" s="176"/>
    </row>
    <row r="1147" spans="1:20" s="84" customFormat="1" x14ac:dyDescent="0.25">
      <c r="A1147" s="31"/>
      <c r="B1147" s="114"/>
      <c r="C1147" s="118"/>
      <c r="D1147" s="31"/>
      <c r="E1147" s="31"/>
      <c r="F1147" s="31"/>
      <c r="G1147" s="31"/>
      <c r="H1147" s="31"/>
      <c r="I1147" s="31"/>
      <c r="J1147" s="31"/>
      <c r="K1147" s="31"/>
      <c r="L1147" s="35"/>
      <c r="M1147" s="35"/>
      <c r="N1147" s="35"/>
      <c r="O1147" s="35"/>
      <c r="P1147" s="35"/>
      <c r="Q1147" s="35"/>
      <c r="R1147" s="35"/>
      <c r="S1147" s="31"/>
      <c r="T1147" s="176"/>
    </row>
    <row r="1148" spans="1:20" s="84" customFormat="1" x14ac:dyDescent="0.25">
      <c r="A1148" s="31"/>
      <c r="B1148" s="114"/>
      <c r="C1148" s="118"/>
      <c r="D1148" s="31"/>
      <c r="E1148" s="31"/>
      <c r="F1148" s="31"/>
      <c r="G1148" s="31"/>
      <c r="H1148" s="31"/>
      <c r="I1148" s="31"/>
      <c r="J1148" s="31"/>
      <c r="K1148" s="31"/>
      <c r="L1148" s="35"/>
      <c r="M1148" s="35"/>
      <c r="N1148" s="35"/>
      <c r="O1148" s="35"/>
      <c r="P1148" s="35"/>
      <c r="Q1148" s="35"/>
      <c r="R1148" s="35"/>
      <c r="S1148" s="31"/>
      <c r="T1148" s="176"/>
    </row>
    <row r="1149" spans="1:20" s="84" customFormat="1" x14ac:dyDescent="0.25">
      <c r="A1149" s="31"/>
      <c r="B1149" s="114"/>
      <c r="C1149" s="118"/>
      <c r="D1149" s="31"/>
      <c r="E1149" s="31"/>
      <c r="F1149" s="31"/>
      <c r="G1149" s="31"/>
      <c r="H1149" s="31"/>
      <c r="I1149" s="31"/>
      <c r="J1149" s="31"/>
      <c r="K1149" s="31"/>
      <c r="L1149" s="35"/>
      <c r="M1149" s="35"/>
      <c r="N1149" s="35"/>
      <c r="O1149" s="35"/>
      <c r="P1149" s="35"/>
      <c r="Q1149" s="35"/>
      <c r="R1149" s="35"/>
      <c r="S1149" s="31"/>
      <c r="T1149" s="176"/>
    </row>
    <row r="1150" spans="1:20" s="84" customFormat="1" x14ac:dyDescent="0.25">
      <c r="A1150" s="31"/>
      <c r="B1150" s="114"/>
      <c r="C1150" s="118"/>
      <c r="D1150" s="31"/>
      <c r="E1150" s="31"/>
      <c r="F1150" s="31"/>
      <c r="G1150" s="31"/>
      <c r="H1150" s="31"/>
      <c r="I1150" s="31"/>
      <c r="J1150" s="31"/>
      <c r="K1150" s="31"/>
      <c r="L1150" s="35"/>
      <c r="M1150" s="35"/>
      <c r="N1150" s="35"/>
      <c r="O1150" s="35"/>
      <c r="P1150" s="35"/>
      <c r="Q1150" s="35"/>
      <c r="R1150" s="35"/>
      <c r="S1150" s="31"/>
      <c r="T1150" s="176"/>
    </row>
    <row r="1151" spans="1:20" s="84" customFormat="1" x14ac:dyDescent="0.25">
      <c r="A1151" s="31"/>
      <c r="B1151" s="114"/>
      <c r="C1151" s="118"/>
      <c r="D1151" s="31"/>
      <c r="E1151" s="31"/>
      <c r="F1151" s="31"/>
      <c r="G1151" s="31"/>
      <c r="H1151" s="31"/>
      <c r="I1151" s="31"/>
      <c r="J1151" s="31"/>
      <c r="K1151" s="31"/>
      <c r="L1151" s="35"/>
      <c r="M1151" s="35"/>
      <c r="N1151" s="35"/>
      <c r="O1151" s="35"/>
      <c r="P1151" s="35"/>
      <c r="Q1151" s="35"/>
      <c r="R1151" s="35"/>
      <c r="S1151" s="31"/>
      <c r="T1151" s="176"/>
    </row>
    <row r="1152" spans="1:20" s="84" customFormat="1" x14ac:dyDescent="0.25">
      <c r="A1152" s="31"/>
      <c r="B1152" s="114"/>
      <c r="C1152" s="118"/>
      <c r="D1152" s="31"/>
      <c r="E1152" s="31"/>
      <c r="F1152" s="31"/>
      <c r="G1152" s="31"/>
      <c r="H1152" s="31"/>
      <c r="I1152" s="31"/>
      <c r="J1152" s="31"/>
      <c r="K1152" s="31"/>
      <c r="L1152" s="35"/>
      <c r="M1152" s="35"/>
      <c r="N1152" s="35"/>
      <c r="O1152" s="35"/>
      <c r="P1152" s="35"/>
      <c r="Q1152" s="35"/>
      <c r="R1152" s="35"/>
      <c r="S1152" s="31"/>
      <c r="T1152" s="176"/>
    </row>
    <row r="1153" spans="1:20" s="84" customFormat="1" x14ac:dyDescent="0.25">
      <c r="A1153" s="31"/>
      <c r="B1153" s="114"/>
      <c r="C1153" s="118"/>
      <c r="D1153" s="31"/>
      <c r="E1153" s="31"/>
      <c r="F1153" s="31"/>
      <c r="G1153" s="31"/>
      <c r="H1153" s="31"/>
      <c r="I1153" s="31"/>
      <c r="J1153" s="31"/>
      <c r="K1153" s="31"/>
      <c r="L1153" s="35"/>
      <c r="M1153" s="35"/>
      <c r="N1153" s="35"/>
      <c r="O1153" s="35"/>
      <c r="P1153" s="35"/>
      <c r="Q1153" s="35"/>
      <c r="R1153" s="35"/>
      <c r="S1153" s="31"/>
      <c r="T1153" s="176"/>
    </row>
    <row r="1154" spans="1:20" s="84" customFormat="1" x14ac:dyDescent="0.25">
      <c r="A1154" s="31"/>
      <c r="B1154" s="114"/>
      <c r="C1154" s="118"/>
      <c r="D1154" s="31"/>
      <c r="E1154" s="31"/>
      <c r="F1154" s="31"/>
      <c r="G1154" s="31"/>
      <c r="H1154" s="31"/>
      <c r="I1154" s="31"/>
      <c r="J1154" s="31"/>
      <c r="K1154" s="31"/>
      <c r="L1154" s="35"/>
      <c r="M1154" s="35"/>
      <c r="N1154" s="35"/>
      <c r="O1154" s="35"/>
      <c r="P1154" s="35"/>
      <c r="Q1154" s="35"/>
      <c r="R1154" s="35"/>
      <c r="S1154" s="31"/>
      <c r="T1154" s="176"/>
    </row>
    <row r="1155" spans="1:20" s="84" customFormat="1" x14ac:dyDescent="0.25">
      <c r="A1155" s="31"/>
      <c r="B1155" s="114"/>
      <c r="C1155" s="118"/>
      <c r="D1155" s="31"/>
      <c r="E1155" s="31"/>
      <c r="F1155" s="31"/>
      <c r="G1155" s="31"/>
      <c r="H1155" s="31"/>
      <c r="I1155" s="31"/>
      <c r="J1155" s="31"/>
      <c r="K1155" s="31"/>
      <c r="L1155" s="35"/>
      <c r="M1155" s="35"/>
      <c r="N1155" s="35"/>
      <c r="O1155" s="35"/>
      <c r="P1155" s="35"/>
      <c r="Q1155" s="35"/>
      <c r="R1155" s="35"/>
      <c r="S1155" s="31"/>
      <c r="T1155" s="176"/>
    </row>
    <row r="1156" spans="1:20" s="84" customFormat="1" x14ac:dyDescent="0.25">
      <c r="A1156" s="31"/>
      <c r="B1156" s="114"/>
      <c r="C1156" s="118"/>
      <c r="D1156" s="31"/>
      <c r="E1156" s="31"/>
      <c r="F1156" s="31"/>
      <c r="G1156" s="31"/>
      <c r="H1156" s="31"/>
      <c r="I1156" s="31"/>
      <c r="J1156" s="31"/>
      <c r="K1156" s="31"/>
      <c r="L1156" s="35"/>
      <c r="M1156" s="35"/>
      <c r="N1156" s="35"/>
      <c r="O1156" s="35"/>
      <c r="P1156" s="35"/>
      <c r="Q1156" s="35"/>
      <c r="R1156" s="35"/>
      <c r="S1156" s="31"/>
      <c r="T1156" s="176"/>
    </row>
    <row r="1157" spans="1:20" s="84" customFormat="1" x14ac:dyDescent="0.25">
      <c r="A1157" s="31"/>
      <c r="B1157" s="114"/>
      <c r="C1157" s="118"/>
      <c r="D1157" s="31"/>
      <c r="E1157" s="31"/>
      <c r="F1157" s="31"/>
      <c r="G1157" s="31"/>
      <c r="H1157" s="31"/>
      <c r="I1157" s="31"/>
      <c r="J1157" s="31"/>
      <c r="K1157" s="31"/>
      <c r="L1157" s="35"/>
      <c r="M1157" s="35"/>
      <c r="N1157" s="35"/>
      <c r="O1157" s="35"/>
      <c r="P1157" s="35"/>
      <c r="Q1157" s="35"/>
      <c r="R1157" s="35"/>
      <c r="S1157" s="31"/>
      <c r="T1157" s="176"/>
    </row>
    <row r="1158" spans="1:20" s="84" customFormat="1" x14ac:dyDescent="0.25">
      <c r="A1158" s="31"/>
      <c r="B1158" s="114"/>
      <c r="C1158" s="118"/>
      <c r="D1158" s="31"/>
      <c r="E1158" s="31"/>
      <c r="F1158" s="31"/>
      <c r="G1158" s="31"/>
      <c r="H1158" s="31"/>
      <c r="I1158" s="31"/>
      <c r="J1158" s="31"/>
      <c r="K1158" s="31"/>
      <c r="L1158" s="35"/>
      <c r="M1158" s="35"/>
      <c r="N1158" s="35"/>
      <c r="O1158" s="35"/>
      <c r="P1158" s="35"/>
      <c r="Q1158" s="35"/>
      <c r="R1158" s="35"/>
      <c r="S1158" s="31"/>
      <c r="T1158" s="176"/>
    </row>
    <row r="1159" spans="1:20" s="84" customFormat="1" x14ac:dyDescent="0.25">
      <c r="A1159" s="31"/>
      <c r="B1159" s="114"/>
      <c r="C1159" s="118"/>
      <c r="D1159" s="31"/>
      <c r="E1159" s="31"/>
      <c r="F1159" s="31"/>
      <c r="G1159" s="31"/>
      <c r="H1159" s="31"/>
      <c r="I1159" s="31"/>
      <c r="J1159" s="31"/>
      <c r="K1159" s="31"/>
      <c r="L1159" s="35"/>
      <c r="M1159" s="35"/>
      <c r="N1159" s="35"/>
      <c r="O1159" s="35"/>
      <c r="P1159" s="35"/>
      <c r="Q1159" s="35"/>
      <c r="R1159" s="35"/>
      <c r="S1159" s="31"/>
      <c r="T1159" s="176"/>
    </row>
    <row r="1160" spans="1:20" s="84" customFormat="1" x14ac:dyDescent="0.25">
      <c r="A1160" s="31"/>
      <c r="B1160" s="114"/>
      <c r="C1160" s="118"/>
      <c r="D1160" s="31"/>
      <c r="E1160" s="31"/>
      <c r="F1160" s="31"/>
      <c r="G1160" s="31"/>
      <c r="H1160" s="31"/>
      <c r="I1160" s="31"/>
      <c r="J1160" s="31"/>
      <c r="K1160" s="31"/>
      <c r="L1160" s="35"/>
      <c r="M1160" s="35"/>
      <c r="N1160" s="35"/>
      <c r="O1160" s="35"/>
      <c r="P1160" s="35"/>
      <c r="Q1160" s="35"/>
      <c r="R1160" s="35"/>
      <c r="S1160" s="31"/>
      <c r="T1160" s="176"/>
    </row>
    <row r="1161" spans="1:20" s="84" customFormat="1" x14ac:dyDescent="0.25">
      <c r="A1161" s="31"/>
      <c r="B1161" s="114"/>
      <c r="C1161" s="118"/>
      <c r="D1161" s="31"/>
      <c r="E1161" s="31"/>
      <c r="F1161" s="31"/>
      <c r="G1161" s="31"/>
      <c r="H1161" s="31"/>
      <c r="I1161" s="31"/>
      <c r="J1161" s="31"/>
      <c r="K1161" s="31"/>
      <c r="L1161" s="35"/>
      <c r="M1161" s="35"/>
      <c r="N1161" s="35"/>
      <c r="O1161" s="35"/>
      <c r="P1161" s="35"/>
      <c r="Q1161" s="35"/>
      <c r="R1161" s="35"/>
      <c r="S1161" s="31"/>
      <c r="T1161" s="176"/>
    </row>
    <row r="1162" spans="1:20" s="84" customFormat="1" x14ac:dyDescent="0.25">
      <c r="A1162" s="31"/>
      <c r="B1162" s="114"/>
      <c r="C1162" s="118"/>
      <c r="D1162" s="31"/>
      <c r="E1162" s="31"/>
      <c r="F1162" s="31"/>
      <c r="G1162" s="31"/>
      <c r="H1162" s="31"/>
      <c r="I1162" s="31"/>
      <c r="J1162" s="31"/>
      <c r="K1162" s="31"/>
      <c r="L1162" s="35"/>
      <c r="M1162" s="35"/>
      <c r="N1162" s="35"/>
      <c r="O1162" s="35"/>
      <c r="P1162" s="35"/>
      <c r="Q1162" s="35"/>
      <c r="R1162" s="35"/>
      <c r="S1162" s="31"/>
      <c r="T1162" s="176"/>
    </row>
    <row r="1163" spans="1:20" s="84" customFormat="1" x14ac:dyDescent="0.25">
      <c r="A1163" s="31"/>
      <c r="B1163" s="114"/>
      <c r="C1163" s="118"/>
      <c r="D1163" s="31"/>
      <c r="E1163" s="31"/>
      <c r="F1163" s="31"/>
      <c r="G1163" s="31"/>
      <c r="H1163" s="31"/>
      <c r="I1163" s="31"/>
      <c r="J1163" s="31"/>
      <c r="K1163" s="31"/>
      <c r="L1163" s="35"/>
      <c r="M1163" s="35"/>
      <c r="N1163" s="35"/>
      <c r="O1163" s="35"/>
      <c r="P1163" s="35"/>
      <c r="Q1163" s="35"/>
      <c r="R1163" s="35"/>
      <c r="S1163" s="31"/>
      <c r="T1163" s="176"/>
    </row>
    <row r="1164" spans="1:20" s="84" customFormat="1" x14ac:dyDescent="0.25">
      <c r="A1164" s="31"/>
      <c r="B1164" s="114"/>
      <c r="C1164" s="118"/>
      <c r="D1164" s="31"/>
      <c r="E1164" s="31"/>
      <c r="F1164" s="31"/>
      <c r="G1164" s="31"/>
      <c r="H1164" s="31"/>
      <c r="I1164" s="31"/>
      <c r="J1164" s="31"/>
      <c r="K1164" s="31"/>
      <c r="L1164" s="35"/>
      <c r="M1164" s="35"/>
      <c r="N1164" s="35"/>
      <c r="O1164" s="35"/>
      <c r="P1164" s="35"/>
      <c r="Q1164" s="35"/>
      <c r="R1164" s="35"/>
      <c r="S1164" s="31"/>
      <c r="T1164" s="176"/>
    </row>
    <row r="1165" spans="1:20" s="84" customFormat="1" x14ac:dyDescent="0.25">
      <c r="A1165" s="31"/>
      <c r="B1165" s="114"/>
      <c r="C1165" s="118"/>
      <c r="D1165" s="31"/>
      <c r="E1165" s="31"/>
      <c r="F1165" s="31"/>
      <c r="G1165" s="31"/>
      <c r="H1165" s="31"/>
      <c r="I1165" s="31"/>
      <c r="J1165" s="31"/>
      <c r="K1165" s="31"/>
      <c r="L1165" s="35"/>
      <c r="M1165" s="35"/>
      <c r="N1165" s="35"/>
      <c r="O1165" s="35"/>
      <c r="P1165" s="35"/>
      <c r="Q1165" s="35"/>
      <c r="R1165" s="35"/>
      <c r="S1165" s="31"/>
      <c r="T1165" s="176"/>
    </row>
    <row r="1166" spans="1:20" s="84" customFormat="1" x14ac:dyDescent="0.25">
      <c r="A1166" s="31"/>
      <c r="B1166" s="114"/>
      <c r="C1166" s="118"/>
      <c r="D1166" s="31"/>
      <c r="E1166" s="31"/>
      <c r="F1166" s="31"/>
      <c r="G1166" s="31"/>
      <c r="H1166" s="31"/>
      <c r="I1166" s="31"/>
      <c r="J1166" s="31"/>
      <c r="K1166" s="31"/>
      <c r="L1166" s="35"/>
      <c r="M1166" s="35"/>
      <c r="N1166" s="35"/>
      <c r="O1166" s="35"/>
      <c r="P1166" s="35"/>
      <c r="Q1166" s="35"/>
      <c r="R1166" s="35"/>
      <c r="S1166" s="31"/>
      <c r="T1166" s="176"/>
    </row>
    <row r="1167" spans="1:20" s="84" customFormat="1" x14ac:dyDescent="0.25">
      <c r="A1167" s="31"/>
      <c r="B1167" s="114"/>
      <c r="C1167" s="118"/>
      <c r="D1167" s="31"/>
      <c r="E1167" s="31"/>
      <c r="F1167" s="31"/>
      <c r="G1167" s="31"/>
      <c r="H1167" s="31"/>
      <c r="I1167" s="31"/>
      <c r="J1167" s="31"/>
      <c r="K1167" s="31"/>
      <c r="L1167" s="35"/>
      <c r="M1167" s="35"/>
      <c r="N1167" s="35"/>
      <c r="O1167" s="35"/>
      <c r="P1167" s="35"/>
      <c r="Q1167" s="35"/>
      <c r="R1167" s="35"/>
      <c r="S1167" s="31"/>
      <c r="T1167" s="176"/>
    </row>
    <row r="1168" spans="1:20" s="84" customFormat="1" x14ac:dyDescent="0.25">
      <c r="A1168" s="31"/>
      <c r="B1168" s="114"/>
      <c r="C1168" s="118"/>
      <c r="D1168" s="31"/>
      <c r="E1168" s="31"/>
      <c r="F1168" s="31"/>
      <c r="G1168" s="31"/>
      <c r="H1168" s="31"/>
      <c r="I1168" s="31"/>
      <c r="J1168" s="31"/>
      <c r="K1168" s="31"/>
      <c r="L1168" s="35"/>
      <c r="M1168" s="35"/>
      <c r="N1168" s="35"/>
      <c r="O1168" s="35"/>
      <c r="P1168" s="35"/>
      <c r="Q1168" s="35"/>
      <c r="R1168" s="35"/>
      <c r="S1168" s="31"/>
      <c r="T1168" s="176"/>
    </row>
    <row r="1169" spans="1:20" s="84" customFormat="1" x14ac:dyDescent="0.25">
      <c r="A1169" s="31"/>
      <c r="B1169" s="114"/>
      <c r="C1169" s="118"/>
      <c r="D1169" s="31"/>
      <c r="E1169" s="31"/>
      <c r="F1169" s="31"/>
      <c r="G1169" s="31"/>
      <c r="H1169" s="31"/>
      <c r="I1169" s="31"/>
      <c r="J1169" s="31"/>
      <c r="K1169" s="31"/>
      <c r="L1169" s="35"/>
      <c r="M1169" s="35"/>
      <c r="N1169" s="35"/>
      <c r="O1169" s="35"/>
      <c r="P1169" s="35"/>
      <c r="Q1169" s="35"/>
      <c r="R1169" s="35"/>
      <c r="S1169" s="31"/>
      <c r="T1169" s="176"/>
    </row>
    <row r="1170" spans="1:20" s="84" customFormat="1" x14ac:dyDescent="0.25">
      <c r="A1170" s="31"/>
      <c r="B1170" s="114"/>
      <c r="C1170" s="118"/>
      <c r="D1170" s="31"/>
      <c r="E1170" s="31"/>
      <c r="F1170" s="31"/>
      <c r="G1170" s="31"/>
      <c r="H1170" s="31"/>
      <c r="I1170" s="31"/>
      <c r="J1170" s="31"/>
      <c r="K1170" s="31"/>
      <c r="L1170" s="35"/>
      <c r="M1170" s="35"/>
      <c r="N1170" s="35"/>
      <c r="O1170" s="35"/>
      <c r="P1170" s="35"/>
      <c r="Q1170" s="35"/>
      <c r="R1170" s="35"/>
      <c r="S1170" s="31"/>
      <c r="T1170" s="176"/>
    </row>
    <row r="1171" spans="1:20" s="84" customFormat="1" x14ac:dyDescent="0.25">
      <c r="A1171" s="31"/>
      <c r="B1171" s="114"/>
      <c r="C1171" s="118"/>
      <c r="D1171" s="31"/>
      <c r="E1171" s="31"/>
      <c r="F1171" s="31"/>
      <c r="G1171" s="31"/>
      <c r="H1171" s="31"/>
      <c r="I1171" s="31"/>
      <c r="J1171" s="31"/>
      <c r="K1171" s="31"/>
      <c r="L1171" s="35"/>
      <c r="M1171" s="35"/>
      <c r="N1171" s="35"/>
      <c r="O1171" s="35"/>
      <c r="P1171" s="35"/>
      <c r="Q1171" s="35"/>
      <c r="R1171" s="35"/>
      <c r="S1171" s="31"/>
      <c r="T1171" s="176"/>
    </row>
    <row r="1172" spans="1:20" s="84" customFormat="1" x14ac:dyDescent="0.25">
      <c r="A1172" s="31"/>
      <c r="B1172" s="114"/>
      <c r="C1172" s="118"/>
      <c r="D1172" s="31"/>
      <c r="E1172" s="31"/>
      <c r="F1172" s="31"/>
      <c r="G1172" s="31"/>
      <c r="H1172" s="31"/>
      <c r="I1172" s="31"/>
      <c r="J1172" s="31"/>
      <c r="K1172" s="31"/>
      <c r="L1172" s="35"/>
      <c r="M1172" s="35"/>
      <c r="N1172" s="35"/>
      <c r="O1172" s="35"/>
      <c r="P1172" s="35"/>
      <c r="Q1172" s="35"/>
      <c r="R1172" s="35"/>
      <c r="S1172" s="31"/>
      <c r="T1172" s="176"/>
    </row>
    <row r="1173" spans="1:20" s="84" customFormat="1" x14ac:dyDescent="0.25">
      <c r="A1173" s="31"/>
      <c r="B1173" s="114"/>
      <c r="C1173" s="118"/>
      <c r="D1173" s="31"/>
      <c r="E1173" s="31"/>
      <c r="F1173" s="31"/>
      <c r="G1173" s="31"/>
      <c r="H1173" s="31"/>
      <c r="I1173" s="31"/>
      <c r="J1173" s="31"/>
      <c r="K1173" s="31"/>
      <c r="L1173" s="35"/>
      <c r="M1173" s="35"/>
      <c r="N1173" s="35"/>
      <c r="O1173" s="35"/>
      <c r="P1173" s="35"/>
      <c r="Q1173" s="35"/>
      <c r="R1173" s="35"/>
      <c r="S1173" s="31"/>
      <c r="T1173" s="176"/>
    </row>
    <row r="1174" spans="1:20" s="84" customFormat="1" x14ac:dyDescent="0.25">
      <c r="A1174" s="31"/>
      <c r="B1174" s="114"/>
      <c r="C1174" s="118"/>
      <c r="D1174" s="31"/>
      <c r="E1174" s="31"/>
      <c r="F1174" s="31"/>
      <c r="G1174" s="31"/>
      <c r="H1174" s="31"/>
      <c r="I1174" s="31"/>
      <c r="J1174" s="31"/>
      <c r="K1174" s="31"/>
      <c r="L1174" s="35"/>
      <c r="M1174" s="35"/>
      <c r="N1174" s="35"/>
      <c r="O1174" s="35"/>
      <c r="P1174" s="35"/>
      <c r="Q1174" s="35"/>
      <c r="R1174" s="35"/>
      <c r="S1174" s="31"/>
      <c r="T1174" s="176"/>
    </row>
    <row r="1175" spans="1:20" s="84" customFormat="1" x14ac:dyDescent="0.25">
      <c r="A1175" s="31"/>
      <c r="B1175" s="114"/>
      <c r="C1175" s="118"/>
      <c r="D1175" s="31"/>
      <c r="E1175" s="31"/>
      <c r="F1175" s="31"/>
      <c r="G1175" s="31"/>
      <c r="H1175" s="31"/>
      <c r="I1175" s="31"/>
      <c r="J1175" s="31"/>
      <c r="K1175" s="31"/>
      <c r="L1175" s="35"/>
      <c r="M1175" s="35"/>
      <c r="N1175" s="35"/>
      <c r="O1175" s="35"/>
      <c r="P1175" s="35"/>
      <c r="Q1175" s="35"/>
      <c r="R1175" s="35"/>
      <c r="S1175" s="31"/>
      <c r="T1175" s="176"/>
    </row>
    <row r="1176" spans="1:20" s="84" customFormat="1" x14ac:dyDescent="0.25">
      <c r="A1176" s="31"/>
      <c r="B1176" s="114"/>
      <c r="C1176" s="118"/>
      <c r="D1176" s="31"/>
      <c r="E1176" s="31"/>
      <c r="F1176" s="31"/>
      <c r="G1176" s="31"/>
      <c r="H1176" s="31"/>
      <c r="I1176" s="31"/>
      <c r="J1176" s="31"/>
      <c r="K1176" s="31"/>
      <c r="L1176" s="35"/>
      <c r="M1176" s="35"/>
      <c r="N1176" s="35"/>
      <c r="O1176" s="35"/>
      <c r="P1176" s="35"/>
      <c r="Q1176" s="35"/>
      <c r="R1176" s="35"/>
      <c r="S1176" s="31"/>
      <c r="T1176" s="176"/>
    </row>
    <row r="1177" spans="1:20" s="84" customFormat="1" x14ac:dyDescent="0.25">
      <c r="A1177" s="31"/>
      <c r="B1177" s="114"/>
      <c r="C1177" s="118"/>
      <c r="D1177" s="31"/>
      <c r="E1177" s="31"/>
      <c r="F1177" s="31"/>
      <c r="G1177" s="31"/>
      <c r="H1177" s="31"/>
      <c r="I1177" s="31"/>
      <c r="J1177" s="31"/>
      <c r="K1177" s="31"/>
      <c r="L1177" s="35"/>
      <c r="M1177" s="35"/>
      <c r="N1177" s="35"/>
      <c r="O1177" s="35"/>
      <c r="P1177" s="35"/>
      <c r="Q1177" s="35"/>
      <c r="R1177" s="35"/>
      <c r="S1177" s="31"/>
      <c r="T1177" s="176"/>
    </row>
    <row r="1178" spans="1:20" s="84" customFormat="1" x14ac:dyDescent="0.25">
      <c r="A1178" s="31"/>
      <c r="B1178" s="114"/>
      <c r="C1178" s="118"/>
      <c r="D1178" s="31"/>
      <c r="E1178" s="31"/>
      <c r="F1178" s="31"/>
      <c r="G1178" s="31"/>
      <c r="H1178" s="31"/>
      <c r="I1178" s="31"/>
      <c r="J1178" s="31"/>
      <c r="K1178" s="31"/>
      <c r="L1178" s="35"/>
      <c r="M1178" s="35"/>
      <c r="N1178" s="35"/>
      <c r="O1178" s="35"/>
      <c r="P1178" s="35"/>
      <c r="Q1178" s="35"/>
      <c r="R1178" s="35"/>
      <c r="S1178" s="31"/>
      <c r="T1178" s="176"/>
    </row>
    <row r="1179" spans="1:20" s="84" customFormat="1" x14ac:dyDescent="0.25">
      <c r="A1179" s="31"/>
      <c r="B1179" s="114"/>
      <c r="C1179" s="118"/>
      <c r="D1179" s="31"/>
      <c r="E1179" s="31"/>
      <c r="F1179" s="31"/>
      <c r="G1179" s="31"/>
      <c r="H1179" s="31"/>
      <c r="I1179" s="31"/>
      <c r="J1179" s="31"/>
      <c r="K1179" s="31"/>
      <c r="L1179" s="35"/>
      <c r="M1179" s="35"/>
      <c r="N1179" s="35"/>
      <c r="O1179" s="35"/>
      <c r="P1179" s="35"/>
      <c r="Q1179" s="35"/>
      <c r="R1179" s="35"/>
      <c r="S1179" s="31"/>
      <c r="T1179" s="176"/>
    </row>
    <row r="1180" spans="1:20" s="84" customFormat="1" x14ac:dyDescent="0.25">
      <c r="A1180" s="31"/>
      <c r="B1180" s="114"/>
      <c r="C1180" s="118"/>
      <c r="D1180" s="31"/>
      <c r="E1180" s="31"/>
      <c r="F1180" s="31"/>
      <c r="G1180" s="31"/>
      <c r="H1180" s="31"/>
      <c r="I1180" s="31"/>
      <c r="J1180" s="31"/>
      <c r="K1180" s="31"/>
      <c r="L1180" s="35"/>
      <c r="M1180" s="35"/>
      <c r="N1180" s="35"/>
      <c r="O1180" s="35"/>
      <c r="P1180" s="35"/>
      <c r="Q1180" s="35"/>
      <c r="R1180" s="35"/>
      <c r="S1180" s="31"/>
      <c r="T1180" s="176"/>
    </row>
    <row r="1181" spans="1:20" s="84" customFormat="1" x14ac:dyDescent="0.25">
      <c r="A1181" s="31"/>
      <c r="B1181" s="114"/>
      <c r="C1181" s="118"/>
      <c r="D1181" s="31"/>
      <c r="E1181" s="31"/>
      <c r="F1181" s="31"/>
      <c r="G1181" s="31"/>
      <c r="H1181" s="31"/>
      <c r="I1181" s="31"/>
      <c r="J1181" s="31"/>
      <c r="K1181" s="31"/>
      <c r="L1181" s="35"/>
      <c r="M1181" s="35"/>
      <c r="N1181" s="35"/>
      <c r="O1181" s="35"/>
      <c r="P1181" s="35"/>
      <c r="Q1181" s="35"/>
      <c r="R1181" s="35"/>
      <c r="S1181" s="31"/>
      <c r="T1181" s="176"/>
    </row>
    <row r="1182" spans="1:20" s="84" customFormat="1" x14ac:dyDescent="0.25">
      <c r="A1182" s="31"/>
      <c r="B1182" s="114"/>
      <c r="C1182" s="118"/>
      <c r="D1182" s="31"/>
      <c r="E1182" s="31"/>
      <c r="F1182" s="31"/>
      <c r="G1182" s="31"/>
      <c r="H1182" s="31"/>
      <c r="I1182" s="31"/>
      <c r="J1182" s="31"/>
      <c r="K1182" s="31"/>
      <c r="L1182" s="35"/>
      <c r="M1182" s="35"/>
      <c r="N1182" s="35"/>
      <c r="O1182" s="35"/>
      <c r="P1182" s="35"/>
      <c r="Q1182" s="35"/>
      <c r="R1182" s="35"/>
      <c r="S1182" s="31"/>
      <c r="T1182" s="176"/>
    </row>
    <row r="1183" spans="1:20" s="84" customFormat="1" x14ac:dyDescent="0.25">
      <c r="A1183" s="31"/>
      <c r="B1183" s="114"/>
      <c r="C1183" s="118"/>
      <c r="D1183" s="31"/>
      <c r="E1183" s="31"/>
      <c r="F1183" s="31"/>
      <c r="G1183" s="31"/>
      <c r="H1183" s="31"/>
      <c r="I1183" s="31"/>
      <c r="J1183" s="31"/>
      <c r="K1183" s="31"/>
      <c r="L1183" s="35"/>
      <c r="M1183" s="35"/>
      <c r="N1183" s="35"/>
      <c r="O1183" s="35"/>
      <c r="P1183" s="35"/>
      <c r="Q1183" s="35"/>
      <c r="R1183" s="35"/>
      <c r="S1183" s="31"/>
      <c r="T1183" s="176"/>
    </row>
    <row r="1184" spans="1:20" s="84" customFormat="1" x14ac:dyDescent="0.25">
      <c r="A1184" s="31"/>
      <c r="B1184" s="114"/>
      <c r="C1184" s="118"/>
      <c r="D1184" s="31"/>
      <c r="E1184" s="31"/>
      <c r="F1184" s="31"/>
      <c r="G1184" s="31"/>
      <c r="H1184" s="31"/>
      <c r="I1184" s="31"/>
      <c r="J1184" s="31"/>
      <c r="K1184" s="31"/>
      <c r="L1184" s="35"/>
      <c r="M1184" s="35"/>
      <c r="N1184" s="35"/>
      <c r="O1184" s="35"/>
      <c r="P1184" s="35"/>
      <c r="Q1184" s="35"/>
      <c r="R1184" s="35"/>
      <c r="S1184" s="31"/>
      <c r="T1184" s="176"/>
    </row>
    <row r="1185" spans="1:20" s="84" customFormat="1" x14ac:dyDescent="0.25">
      <c r="A1185" s="31"/>
      <c r="B1185" s="114"/>
      <c r="C1185" s="118"/>
      <c r="D1185" s="31"/>
      <c r="E1185" s="31"/>
      <c r="F1185" s="31"/>
      <c r="G1185" s="31"/>
      <c r="H1185" s="31"/>
      <c r="I1185" s="31"/>
      <c r="J1185" s="31"/>
      <c r="K1185" s="31"/>
      <c r="L1185" s="35"/>
      <c r="M1185" s="35"/>
      <c r="N1185" s="35"/>
      <c r="O1185" s="35"/>
      <c r="P1185" s="35"/>
      <c r="Q1185" s="35"/>
      <c r="R1185" s="35"/>
      <c r="S1185" s="31"/>
      <c r="T1185" s="176"/>
    </row>
    <row r="1186" spans="1:20" s="84" customFormat="1" x14ac:dyDescent="0.25">
      <c r="A1186" s="31"/>
      <c r="B1186" s="114"/>
      <c r="C1186" s="118"/>
      <c r="D1186" s="31"/>
      <c r="E1186" s="31"/>
      <c r="F1186" s="31"/>
      <c r="G1186" s="31"/>
      <c r="H1186" s="31"/>
      <c r="I1186" s="31"/>
      <c r="J1186" s="31"/>
      <c r="K1186" s="31"/>
      <c r="L1186" s="35"/>
      <c r="M1186" s="35"/>
      <c r="N1186" s="35"/>
      <c r="O1186" s="35"/>
      <c r="P1186" s="35"/>
      <c r="Q1186" s="35"/>
      <c r="R1186" s="35"/>
      <c r="S1186" s="31"/>
      <c r="T1186" s="176"/>
    </row>
    <row r="1187" spans="1:20" s="84" customFormat="1" x14ac:dyDescent="0.25">
      <c r="A1187" s="31"/>
      <c r="B1187" s="114"/>
      <c r="C1187" s="118"/>
      <c r="D1187" s="31"/>
      <c r="E1187" s="31"/>
      <c r="F1187" s="31"/>
      <c r="G1187" s="31"/>
      <c r="H1187" s="31"/>
      <c r="I1187" s="31"/>
      <c r="J1187" s="31"/>
      <c r="K1187" s="31"/>
      <c r="L1187" s="35"/>
      <c r="M1187" s="35"/>
      <c r="N1187" s="35"/>
      <c r="O1187" s="35"/>
      <c r="P1187" s="35"/>
      <c r="Q1187" s="35"/>
      <c r="R1187" s="35"/>
      <c r="S1187" s="31"/>
      <c r="T1187" s="176"/>
    </row>
    <row r="1188" spans="1:20" s="84" customFormat="1" x14ac:dyDescent="0.25">
      <c r="A1188" s="31"/>
      <c r="B1188" s="114"/>
      <c r="C1188" s="118"/>
      <c r="D1188" s="31"/>
      <c r="E1188" s="31"/>
      <c r="F1188" s="31"/>
      <c r="G1188" s="31"/>
      <c r="H1188" s="31"/>
      <c r="I1188" s="31"/>
      <c r="J1188" s="31"/>
      <c r="K1188" s="31"/>
      <c r="L1188" s="35"/>
      <c r="M1188" s="35"/>
      <c r="N1188" s="35"/>
      <c r="O1188" s="35"/>
      <c r="P1188" s="35"/>
      <c r="Q1188" s="35"/>
      <c r="R1188" s="35"/>
      <c r="S1188" s="31"/>
      <c r="T1188" s="176"/>
    </row>
    <row r="1189" spans="1:20" s="84" customFormat="1" x14ac:dyDescent="0.25">
      <c r="A1189" s="31"/>
      <c r="B1189" s="114"/>
      <c r="C1189" s="118"/>
      <c r="D1189" s="31"/>
      <c r="E1189" s="31"/>
      <c r="F1189" s="31"/>
      <c r="G1189" s="31"/>
      <c r="H1189" s="31"/>
      <c r="I1189" s="31"/>
      <c r="J1189" s="31"/>
      <c r="K1189" s="31"/>
      <c r="L1189" s="35"/>
      <c r="M1189" s="35"/>
      <c r="N1189" s="35"/>
      <c r="O1189" s="35"/>
      <c r="P1189" s="35"/>
      <c r="Q1189" s="35"/>
      <c r="R1189" s="35"/>
      <c r="S1189" s="31"/>
      <c r="T1189" s="176"/>
    </row>
    <row r="1190" spans="1:20" s="84" customFormat="1" x14ac:dyDescent="0.25">
      <c r="A1190" s="31"/>
      <c r="B1190" s="114"/>
      <c r="C1190" s="118"/>
      <c r="D1190" s="31"/>
      <c r="E1190" s="31"/>
      <c r="F1190" s="31"/>
      <c r="G1190" s="31"/>
      <c r="H1190" s="31"/>
      <c r="I1190" s="31"/>
      <c r="J1190" s="31"/>
      <c r="K1190" s="31"/>
      <c r="L1190" s="35"/>
      <c r="M1190" s="35"/>
      <c r="N1190" s="35"/>
      <c r="O1190" s="35"/>
      <c r="P1190" s="35"/>
      <c r="Q1190" s="35"/>
      <c r="R1190" s="35"/>
      <c r="S1190" s="31"/>
      <c r="T1190" s="176"/>
    </row>
    <row r="1191" spans="1:20" s="84" customFormat="1" x14ac:dyDescent="0.25">
      <c r="A1191" s="31"/>
      <c r="B1191" s="114"/>
      <c r="C1191" s="118"/>
      <c r="D1191" s="31"/>
      <c r="E1191" s="31"/>
      <c r="F1191" s="31"/>
      <c r="G1191" s="31"/>
      <c r="H1191" s="31"/>
      <c r="I1191" s="31"/>
      <c r="J1191" s="31"/>
      <c r="K1191" s="31"/>
      <c r="L1191" s="35"/>
      <c r="M1191" s="35"/>
      <c r="N1191" s="35"/>
      <c r="O1191" s="35"/>
      <c r="P1191" s="35"/>
      <c r="Q1191" s="35"/>
      <c r="R1191" s="35"/>
      <c r="S1191" s="31"/>
      <c r="T1191" s="176"/>
    </row>
    <row r="1192" spans="1:20" s="84" customFormat="1" x14ac:dyDescent="0.25">
      <c r="A1192" s="31"/>
      <c r="B1192" s="114"/>
      <c r="C1192" s="118"/>
      <c r="D1192" s="31"/>
      <c r="E1192" s="31"/>
      <c r="F1192" s="31"/>
      <c r="G1192" s="31"/>
      <c r="H1192" s="31"/>
      <c r="I1192" s="31"/>
      <c r="J1192" s="31"/>
      <c r="K1192" s="31"/>
      <c r="L1192" s="35"/>
      <c r="M1192" s="35"/>
      <c r="N1192" s="35"/>
      <c r="O1192" s="35"/>
      <c r="P1192" s="35"/>
      <c r="Q1192" s="35"/>
      <c r="R1192" s="35"/>
      <c r="S1192" s="31"/>
      <c r="T1192" s="176"/>
    </row>
    <row r="1193" spans="1:20" s="84" customFormat="1" x14ac:dyDescent="0.25">
      <c r="A1193" s="31"/>
      <c r="B1193" s="114"/>
      <c r="C1193" s="118"/>
      <c r="D1193" s="31"/>
      <c r="E1193" s="31"/>
      <c r="F1193" s="31"/>
      <c r="G1193" s="31"/>
      <c r="H1193" s="31"/>
      <c r="I1193" s="31"/>
      <c r="J1193" s="31"/>
      <c r="K1193" s="31"/>
      <c r="L1193" s="35"/>
      <c r="M1193" s="35"/>
      <c r="N1193" s="35"/>
      <c r="O1193" s="35"/>
      <c r="P1193" s="35"/>
      <c r="Q1193" s="35"/>
      <c r="R1193" s="35"/>
      <c r="S1193" s="31"/>
      <c r="T1193" s="176"/>
    </row>
    <row r="1194" spans="1:20" s="84" customFormat="1" x14ac:dyDescent="0.25">
      <c r="A1194" s="31"/>
      <c r="B1194" s="114"/>
      <c r="C1194" s="118"/>
      <c r="D1194" s="31"/>
      <c r="E1194" s="31"/>
      <c r="F1194" s="31"/>
      <c r="G1194" s="31"/>
      <c r="H1194" s="31"/>
      <c r="I1194" s="31"/>
      <c r="J1194" s="31"/>
      <c r="K1194" s="31"/>
      <c r="L1194" s="35"/>
      <c r="M1194" s="35"/>
      <c r="N1194" s="35"/>
      <c r="O1194" s="35"/>
      <c r="P1194" s="35"/>
      <c r="Q1194" s="35"/>
      <c r="R1194" s="35"/>
      <c r="S1194" s="31"/>
      <c r="T1194" s="176"/>
    </row>
    <row r="1195" spans="1:20" s="84" customFormat="1" x14ac:dyDescent="0.25">
      <c r="A1195" s="31"/>
      <c r="B1195" s="114"/>
      <c r="C1195" s="118"/>
      <c r="D1195" s="31"/>
      <c r="E1195" s="31"/>
      <c r="F1195" s="31"/>
      <c r="G1195" s="31"/>
      <c r="H1195" s="31"/>
      <c r="I1195" s="31"/>
      <c r="J1195" s="31"/>
      <c r="K1195" s="31"/>
      <c r="L1195" s="35"/>
      <c r="M1195" s="35"/>
      <c r="N1195" s="35"/>
      <c r="O1195" s="35"/>
      <c r="P1195" s="35"/>
      <c r="Q1195" s="35"/>
      <c r="R1195" s="35"/>
      <c r="S1195" s="31"/>
      <c r="T1195" s="176"/>
    </row>
    <row r="1196" spans="1:20" s="84" customFormat="1" x14ac:dyDescent="0.25">
      <c r="A1196" s="31"/>
      <c r="B1196" s="114"/>
      <c r="C1196" s="118"/>
      <c r="D1196" s="31"/>
      <c r="E1196" s="31"/>
      <c r="F1196" s="31"/>
      <c r="G1196" s="31"/>
      <c r="H1196" s="31"/>
      <c r="I1196" s="31"/>
      <c r="J1196" s="31"/>
      <c r="K1196" s="31"/>
      <c r="L1196" s="35"/>
      <c r="M1196" s="35"/>
      <c r="N1196" s="35"/>
      <c r="O1196" s="35"/>
      <c r="P1196" s="35"/>
      <c r="Q1196" s="35"/>
      <c r="R1196" s="35"/>
      <c r="S1196" s="31"/>
      <c r="T1196" s="176"/>
    </row>
    <row r="1197" spans="1:20" s="84" customFormat="1" x14ac:dyDescent="0.25">
      <c r="A1197" s="31"/>
      <c r="B1197" s="114"/>
      <c r="C1197" s="118"/>
      <c r="D1197" s="31"/>
      <c r="E1197" s="31"/>
      <c r="F1197" s="31"/>
      <c r="G1197" s="31"/>
      <c r="H1197" s="31"/>
      <c r="I1197" s="31"/>
      <c r="J1197" s="31"/>
      <c r="K1197" s="31"/>
      <c r="L1197" s="35"/>
      <c r="M1197" s="35"/>
      <c r="N1197" s="35"/>
      <c r="O1197" s="35"/>
      <c r="P1197" s="35"/>
      <c r="Q1197" s="35"/>
      <c r="R1197" s="35"/>
      <c r="S1197" s="31"/>
      <c r="T1197" s="176"/>
    </row>
    <row r="1198" spans="1:20" s="84" customFormat="1" x14ac:dyDescent="0.25">
      <c r="A1198" s="31"/>
      <c r="B1198" s="114"/>
      <c r="C1198" s="118"/>
      <c r="D1198" s="31"/>
      <c r="E1198" s="31"/>
      <c r="F1198" s="31"/>
      <c r="G1198" s="31"/>
      <c r="H1198" s="31"/>
      <c r="I1198" s="31"/>
      <c r="J1198" s="31"/>
      <c r="K1198" s="31"/>
      <c r="L1198" s="35"/>
      <c r="M1198" s="35"/>
      <c r="N1198" s="35"/>
      <c r="O1198" s="35"/>
      <c r="P1198" s="35"/>
      <c r="Q1198" s="35"/>
      <c r="R1198" s="35"/>
      <c r="S1198" s="31"/>
      <c r="T1198" s="176"/>
    </row>
    <row r="1199" spans="1:20" s="84" customFormat="1" x14ac:dyDescent="0.25">
      <c r="A1199" s="31"/>
      <c r="B1199" s="114"/>
      <c r="C1199" s="118"/>
      <c r="D1199" s="31"/>
      <c r="E1199" s="31"/>
      <c r="F1199" s="31"/>
      <c r="G1199" s="31"/>
      <c r="H1199" s="31"/>
      <c r="I1199" s="31"/>
      <c r="J1199" s="31"/>
      <c r="K1199" s="31"/>
      <c r="L1199" s="35"/>
      <c r="M1199" s="35"/>
      <c r="N1199" s="35"/>
      <c r="O1199" s="35"/>
      <c r="P1199" s="35"/>
      <c r="Q1199" s="35"/>
      <c r="R1199" s="35"/>
      <c r="S1199" s="31"/>
      <c r="T1199" s="176"/>
    </row>
    <row r="1200" spans="1:20" s="84" customFormat="1" x14ac:dyDescent="0.25">
      <c r="A1200" s="31"/>
      <c r="B1200" s="114"/>
      <c r="C1200" s="118"/>
      <c r="D1200" s="31"/>
      <c r="E1200" s="31"/>
      <c r="F1200" s="31"/>
      <c r="G1200" s="31"/>
      <c r="H1200" s="31"/>
      <c r="I1200" s="31"/>
      <c r="J1200" s="31"/>
      <c r="K1200" s="31"/>
      <c r="L1200" s="35"/>
      <c r="M1200" s="35"/>
      <c r="N1200" s="35"/>
      <c r="O1200" s="35"/>
      <c r="P1200" s="35"/>
      <c r="Q1200" s="35"/>
      <c r="R1200" s="35"/>
      <c r="S1200" s="31"/>
      <c r="T1200" s="176"/>
    </row>
    <row r="1201" spans="1:36" s="84" customFormat="1" x14ac:dyDescent="0.25">
      <c r="A1201" s="31"/>
      <c r="B1201" s="114"/>
      <c r="C1201" s="118"/>
      <c r="D1201" s="31"/>
      <c r="E1201" s="31"/>
      <c r="F1201" s="31"/>
      <c r="G1201" s="31"/>
      <c r="H1201" s="31"/>
      <c r="I1201" s="31"/>
      <c r="J1201" s="31"/>
      <c r="K1201" s="31"/>
      <c r="L1201" s="35"/>
      <c r="M1201" s="35"/>
      <c r="N1201" s="35"/>
      <c r="O1201" s="35"/>
      <c r="P1201" s="35"/>
      <c r="Q1201" s="35"/>
      <c r="R1201" s="35"/>
      <c r="S1201" s="31"/>
      <c r="T1201" s="176"/>
    </row>
    <row r="1202" spans="1:36" s="84" customFormat="1" x14ac:dyDescent="0.25">
      <c r="A1202" s="31"/>
      <c r="B1202" s="114"/>
      <c r="C1202" s="118"/>
      <c r="D1202" s="31"/>
      <c r="E1202" s="31"/>
      <c r="F1202" s="31"/>
      <c r="G1202" s="31"/>
      <c r="H1202" s="31"/>
      <c r="I1202" s="31"/>
      <c r="J1202" s="31"/>
      <c r="K1202" s="31"/>
      <c r="L1202" s="35"/>
      <c r="M1202" s="35"/>
      <c r="N1202" s="35"/>
      <c r="O1202" s="35"/>
      <c r="P1202" s="35"/>
      <c r="Q1202" s="35"/>
      <c r="R1202" s="35"/>
      <c r="S1202" s="31"/>
      <c r="T1202" s="176"/>
      <c r="U1202" s="82"/>
      <c r="V1202" s="82"/>
      <c r="W1202" s="82"/>
      <c r="X1202" s="82"/>
      <c r="Y1202" s="82"/>
      <c r="Z1202" s="82"/>
      <c r="AA1202" s="82"/>
      <c r="AB1202" s="82"/>
      <c r="AC1202" s="82"/>
      <c r="AD1202" s="82"/>
      <c r="AE1202" s="82"/>
      <c r="AF1202" s="82"/>
      <c r="AG1202" s="82"/>
      <c r="AH1202" s="82"/>
      <c r="AI1202" s="82"/>
      <c r="AJ1202" s="82"/>
    </row>
    <row r="1203" spans="1:36" s="84" customFormat="1" x14ac:dyDescent="0.25">
      <c r="A1203" s="31"/>
      <c r="B1203" s="114"/>
      <c r="C1203" s="118"/>
      <c r="D1203" s="31"/>
      <c r="E1203" s="31"/>
      <c r="F1203" s="31"/>
      <c r="G1203" s="31"/>
      <c r="H1203" s="31"/>
      <c r="I1203" s="31"/>
      <c r="J1203" s="31"/>
      <c r="K1203" s="31"/>
      <c r="L1203" s="35"/>
      <c r="M1203" s="35"/>
      <c r="N1203" s="35"/>
      <c r="O1203" s="35"/>
      <c r="P1203" s="35"/>
      <c r="Q1203" s="35"/>
      <c r="R1203" s="35"/>
      <c r="S1203" s="31"/>
      <c r="T1203" s="176"/>
      <c r="U1203" s="82"/>
      <c r="V1203" s="82"/>
      <c r="W1203" s="82"/>
      <c r="X1203" s="82"/>
      <c r="Y1203" s="82"/>
      <c r="Z1203" s="82"/>
      <c r="AA1203" s="82"/>
      <c r="AB1203" s="82"/>
      <c r="AC1203" s="82"/>
      <c r="AD1203" s="82"/>
      <c r="AE1203" s="82"/>
      <c r="AF1203" s="82"/>
      <c r="AG1203" s="82"/>
      <c r="AH1203" s="82"/>
      <c r="AI1203" s="82"/>
      <c r="AJ1203" s="82"/>
    </row>
    <row r="1204" spans="1:36" s="84" customFormat="1" x14ac:dyDescent="0.25">
      <c r="A1204" s="31"/>
      <c r="B1204" s="114"/>
      <c r="C1204" s="118"/>
      <c r="D1204" s="31"/>
      <c r="E1204" s="31"/>
      <c r="F1204" s="31"/>
      <c r="G1204" s="31"/>
      <c r="H1204" s="31"/>
      <c r="I1204" s="31"/>
      <c r="J1204" s="31"/>
      <c r="K1204" s="31"/>
      <c r="L1204" s="35"/>
      <c r="M1204" s="35"/>
      <c r="N1204" s="35"/>
      <c r="O1204" s="35"/>
      <c r="P1204" s="35"/>
      <c r="Q1204" s="35"/>
      <c r="R1204" s="35"/>
      <c r="S1204" s="31"/>
      <c r="T1204" s="176"/>
      <c r="U1204" s="82"/>
      <c r="V1204" s="82"/>
      <c r="W1204" s="82"/>
      <c r="X1204" s="82"/>
      <c r="Y1204" s="82"/>
      <c r="Z1204" s="82"/>
      <c r="AA1204" s="82"/>
      <c r="AB1204" s="82"/>
      <c r="AC1204" s="82"/>
      <c r="AD1204" s="82"/>
      <c r="AE1204" s="82"/>
      <c r="AF1204" s="82"/>
      <c r="AG1204" s="82"/>
      <c r="AH1204" s="82"/>
      <c r="AI1204" s="82"/>
      <c r="AJ1204" s="82"/>
    </row>
    <row r="1205" spans="1:36" s="84" customFormat="1" x14ac:dyDescent="0.25">
      <c r="A1205" s="31"/>
      <c r="B1205" s="114"/>
      <c r="C1205" s="118"/>
      <c r="D1205" s="31"/>
      <c r="E1205" s="31"/>
      <c r="F1205" s="31"/>
      <c r="G1205" s="31"/>
      <c r="H1205" s="31"/>
      <c r="I1205" s="31"/>
      <c r="J1205" s="31"/>
      <c r="K1205" s="31"/>
      <c r="L1205" s="35"/>
      <c r="M1205" s="35"/>
      <c r="N1205" s="35"/>
      <c r="O1205" s="35"/>
      <c r="P1205" s="35"/>
      <c r="Q1205" s="35"/>
      <c r="R1205" s="35"/>
      <c r="S1205" s="31"/>
      <c r="T1205" s="176"/>
      <c r="U1205" s="82"/>
      <c r="V1205" s="82"/>
      <c r="W1205" s="82"/>
      <c r="X1205" s="82"/>
      <c r="Y1205" s="82"/>
      <c r="Z1205" s="82"/>
      <c r="AA1205" s="82"/>
      <c r="AB1205" s="82"/>
      <c r="AC1205" s="82"/>
      <c r="AD1205" s="82"/>
      <c r="AE1205" s="82"/>
      <c r="AF1205" s="82"/>
      <c r="AG1205" s="82"/>
      <c r="AH1205" s="82"/>
      <c r="AI1205" s="82"/>
      <c r="AJ1205" s="82"/>
    </row>
    <row r="1206" spans="1:36" s="84" customFormat="1" x14ac:dyDescent="0.25">
      <c r="A1206" s="31"/>
      <c r="B1206" s="114"/>
      <c r="C1206" s="118"/>
      <c r="D1206" s="31"/>
      <c r="E1206" s="31"/>
      <c r="F1206" s="31"/>
      <c r="G1206" s="31"/>
      <c r="H1206" s="31"/>
      <c r="I1206" s="31"/>
      <c r="J1206" s="31"/>
      <c r="K1206" s="31"/>
      <c r="L1206" s="35"/>
      <c r="M1206" s="35"/>
      <c r="N1206" s="35"/>
      <c r="O1206" s="35"/>
      <c r="P1206" s="35"/>
      <c r="Q1206" s="35"/>
      <c r="R1206" s="35"/>
      <c r="S1206" s="31"/>
      <c r="T1206" s="176"/>
      <c r="U1206" s="82"/>
      <c r="V1206" s="82"/>
      <c r="W1206" s="82"/>
      <c r="X1206" s="82"/>
      <c r="Y1206" s="82"/>
      <c r="Z1206" s="82"/>
      <c r="AA1206" s="82"/>
      <c r="AB1206" s="82"/>
      <c r="AC1206" s="82"/>
      <c r="AD1206" s="82"/>
      <c r="AE1206" s="82"/>
      <c r="AF1206" s="82"/>
      <c r="AG1206" s="82"/>
      <c r="AH1206" s="82"/>
      <c r="AI1206" s="82"/>
      <c r="AJ1206" s="82"/>
    </row>
    <row r="1207" spans="1:36" s="84" customFormat="1" x14ac:dyDescent="0.25">
      <c r="A1207" s="31"/>
      <c r="B1207" s="114"/>
      <c r="C1207" s="118"/>
      <c r="D1207" s="31"/>
      <c r="E1207" s="31"/>
      <c r="F1207" s="31"/>
      <c r="G1207" s="31"/>
      <c r="H1207" s="31"/>
      <c r="I1207" s="31"/>
      <c r="J1207" s="31"/>
      <c r="K1207" s="31"/>
      <c r="L1207" s="35"/>
      <c r="M1207" s="35"/>
      <c r="N1207" s="35"/>
      <c r="O1207" s="35"/>
      <c r="P1207" s="35"/>
      <c r="Q1207" s="35"/>
      <c r="R1207" s="35"/>
      <c r="S1207" s="31"/>
      <c r="T1207" s="176"/>
      <c r="U1207" s="82"/>
      <c r="V1207" s="82"/>
      <c r="W1207" s="82"/>
      <c r="X1207" s="82"/>
      <c r="Y1207" s="82"/>
      <c r="Z1207" s="82"/>
      <c r="AA1207" s="82"/>
      <c r="AB1207" s="82"/>
      <c r="AC1207" s="82"/>
      <c r="AD1207" s="82"/>
      <c r="AE1207" s="82"/>
      <c r="AF1207" s="82"/>
      <c r="AG1207" s="82"/>
      <c r="AH1207" s="82"/>
      <c r="AI1207" s="82"/>
      <c r="AJ1207" s="82"/>
    </row>
    <row r="1208" spans="1:36" s="84" customFormat="1" x14ac:dyDescent="0.25">
      <c r="A1208" s="31"/>
      <c r="B1208" s="114"/>
      <c r="C1208" s="118"/>
      <c r="D1208" s="31"/>
      <c r="E1208" s="31"/>
      <c r="F1208" s="31"/>
      <c r="G1208" s="31"/>
      <c r="H1208" s="31"/>
      <c r="I1208" s="31"/>
      <c r="J1208" s="31"/>
      <c r="K1208" s="31"/>
      <c r="L1208" s="35"/>
      <c r="M1208" s="35"/>
      <c r="N1208" s="35"/>
      <c r="O1208" s="35"/>
      <c r="P1208" s="35"/>
      <c r="Q1208" s="35"/>
      <c r="R1208" s="35"/>
      <c r="S1208" s="31"/>
      <c r="T1208" s="176"/>
      <c r="U1208" s="82"/>
      <c r="V1208" s="82"/>
      <c r="W1208" s="82"/>
      <c r="X1208" s="82"/>
      <c r="Y1208" s="82"/>
      <c r="Z1208" s="82"/>
      <c r="AA1208" s="82"/>
      <c r="AB1208" s="82"/>
      <c r="AC1208" s="82"/>
      <c r="AD1208" s="82"/>
      <c r="AE1208" s="82"/>
      <c r="AF1208" s="82"/>
      <c r="AG1208" s="82"/>
      <c r="AH1208" s="82"/>
      <c r="AI1208" s="82"/>
      <c r="AJ1208" s="82"/>
    </row>
    <row r="1209" spans="1:36" s="84" customFormat="1" x14ac:dyDescent="0.25">
      <c r="A1209" s="31"/>
      <c r="B1209" s="114"/>
      <c r="C1209" s="118"/>
      <c r="D1209" s="31"/>
      <c r="E1209" s="31"/>
      <c r="F1209" s="31"/>
      <c r="G1209" s="31"/>
      <c r="H1209" s="31"/>
      <c r="I1209" s="31"/>
      <c r="J1209" s="31"/>
      <c r="K1209" s="31"/>
      <c r="L1209" s="35"/>
      <c r="M1209" s="35"/>
      <c r="N1209" s="35"/>
      <c r="O1209" s="35"/>
      <c r="P1209" s="35"/>
      <c r="Q1209" s="35"/>
      <c r="R1209" s="35"/>
      <c r="S1209" s="31"/>
      <c r="T1209" s="176"/>
      <c r="U1209" s="82"/>
      <c r="V1209" s="82"/>
      <c r="W1209" s="82"/>
      <c r="X1209" s="82"/>
      <c r="Y1209" s="82"/>
      <c r="Z1209" s="82"/>
      <c r="AA1209" s="82"/>
      <c r="AB1209" s="82"/>
      <c r="AC1209" s="82"/>
      <c r="AD1209" s="82"/>
      <c r="AE1209" s="82"/>
      <c r="AF1209" s="82"/>
      <c r="AG1209" s="82"/>
      <c r="AH1209" s="82"/>
      <c r="AI1209" s="82"/>
      <c r="AJ1209" s="82"/>
    </row>
    <row r="1210" spans="1:36" s="84" customFormat="1" x14ac:dyDescent="0.25">
      <c r="A1210" s="31"/>
      <c r="B1210" s="114"/>
      <c r="C1210" s="118"/>
      <c r="D1210" s="31"/>
      <c r="E1210" s="31"/>
      <c r="F1210" s="31"/>
      <c r="G1210" s="31"/>
      <c r="H1210" s="31"/>
      <c r="I1210" s="31"/>
      <c r="J1210" s="31"/>
      <c r="K1210" s="31"/>
      <c r="L1210" s="35"/>
      <c r="M1210" s="35"/>
      <c r="N1210" s="35"/>
      <c r="O1210" s="35"/>
      <c r="P1210" s="35"/>
      <c r="Q1210" s="35"/>
      <c r="R1210" s="35"/>
      <c r="S1210" s="31"/>
      <c r="T1210" s="176"/>
      <c r="U1210" s="82"/>
      <c r="V1210" s="82"/>
      <c r="W1210" s="82"/>
      <c r="X1210" s="82"/>
      <c r="Y1210" s="82"/>
      <c r="Z1210" s="82"/>
      <c r="AA1210" s="82"/>
      <c r="AB1210" s="82"/>
      <c r="AC1210" s="82"/>
      <c r="AD1210" s="82"/>
      <c r="AE1210" s="82"/>
      <c r="AF1210" s="82"/>
      <c r="AG1210" s="82"/>
      <c r="AH1210" s="82"/>
      <c r="AI1210" s="82"/>
      <c r="AJ1210" s="82"/>
    </row>
    <row r="1211" spans="1:36" s="84" customFormat="1" x14ac:dyDescent="0.25">
      <c r="A1211" s="31"/>
      <c r="B1211" s="114"/>
      <c r="C1211" s="118"/>
      <c r="D1211" s="31"/>
      <c r="E1211" s="31"/>
      <c r="F1211" s="31"/>
      <c r="G1211" s="31"/>
      <c r="H1211" s="31"/>
      <c r="I1211" s="31"/>
      <c r="J1211" s="31"/>
      <c r="K1211" s="31"/>
      <c r="L1211" s="35"/>
      <c r="M1211" s="35"/>
      <c r="N1211" s="35"/>
      <c r="O1211" s="35"/>
      <c r="P1211" s="35"/>
      <c r="Q1211" s="35"/>
      <c r="R1211" s="35"/>
      <c r="S1211" s="31"/>
      <c r="T1211" s="176"/>
      <c r="U1211" s="82"/>
      <c r="V1211" s="82"/>
      <c r="W1211" s="82"/>
      <c r="X1211" s="82"/>
      <c r="Y1211" s="82"/>
      <c r="Z1211" s="82"/>
      <c r="AA1211" s="82"/>
      <c r="AB1211" s="82"/>
      <c r="AC1211" s="82"/>
      <c r="AD1211" s="82"/>
      <c r="AE1211" s="82"/>
      <c r="AF1211" s="82"/>
      <c r="AG1211" s="82"/>
      <c r="AH1211" s="82"/>
      <c r="AI1211" s="82"/>
      <c r="AJ1211" s="82"/>
    </row>
    <row r="1212" spans="1:36" s="84" customFormat="1" x14ac:dyDescent="0.25">
      <c r="A1212" s="31"/>
      <c r="B1212" s="114"/>
      <c r="C1212" s="118"/>
      <c r="D1212" s="31"/>
      <c r="E1212" s="31"/>
      <c r="F1212" s="31"/>
      <c r="G1212" s="31"/>
      <c r="H1212" s="31"/>
      <c r="I1212" s="31"/>
      <c r="J1212" s="31"/>
      <c r="K1212" s="31"/>
      <c r="L1212" s="35"/>
      <c r="M1212" s="35"/>
      <c r="N1212" s="35"/>
      <c r="O1212" s="35"/>
      <c r="P1212" s="35"/>
      <c r="Q1212" s="35"/>
      <c r="R1212" s="35"/>
      <c r="S1212" s="31"/>
      <c r="T1212" s="176"/>
      <c r="U1212" s="82"/>
      <c r="V1212" s="82"/>
      <c r="W1212" s="82"/>
      <c r="X1212" s="82"/>
      <c r="Y1212" s="82"/>
      <c r="Z1212" s="82"/>
      <c r="AA1212" s="82"/>
      <c r="AB1212" s="82"/>
      <c r="AC1212" s="82"/>
      <c r="AD1212" s="82"/>
      <c r="AE1212" s="82"/>
      <c r="AF1212" s="82"/>
      <c r="AG1212" s="82"/>
      <c r="AH1212" s="82"/>
      <c r="AI1212" s="82"/>
      <c r="AJ1212" s="82"/>
    </row>
    <row r="1213" spans="1:36" s="84" customFormat="1" x14ac:dyDescent="0.25">
      <c r="A1213" s="31"/>
      <c r="B1213" s="114"/>
      <c r="C1213" s="118"/>
      <c r="D1213" s="31"/>
      <c r="E1213" s="31"/>
      <c r="F1213" s="31"/>
      <c r="G1213" s="31"/>
      <c r="H1213" s="31"/>
      <c r="I1213" s="31"/>
      <c r="J1213" s="31"/>
      <c r="K1213" s="31"/>
      <c r="L1213" s="35"/>
      <c r="M1213" s="35"/>
      <c r="N1213" s="35"/>
      <c r="O1213" s="35"/>
      <c r="P1213" s="35"/>
      <c r="Q1213" s="35"/>
      <c r="R1213" s="35"/>
      <c r="S1213" s="31"/>
      <c r="T1213" s="176"/>
      <c r="U1213" s="82"/>
      <c r="V1213" s="82"/>
      <c r="W1213" s="82"/>
      <c r="X1213" s="82"/>
      <c r="Y1213" s="82"/>
      <c r="Z1213" s="82"/>
      <c r="AA1213" s="82"/>
      <c r="AB1213" s="82"/>
      <c r="AC1213" s="82"/>
      <c r="AD1213" s="82"/>
      <c r="AE1213" s="82"/>
      <c r="AF1213" s="82"/>
      <c r="AG1213" s="82"/>
      <c r="AH1213" s="82"/>
      <c r="AI1213" s="82"/>
      <c r="AJ1213" s="82"/>
    </row>
    <row r="1214" spans="1:36" s="84" customFormat="1" x14ac:dyDescent="0.25">
      <c r="A1214" s="31"/>
      <c r="B1214" s="114"/>
      <c r="C1214" s="118"/>
      <c r="D1214" s="31"/>
      <c r="E1214" s="31"/>
      <c r="F1214" s="31"/>
      <c r="G1214" s="31"/>
      <c r="H1214" s="31"/>
      <c r="I1214" s="31"/>
      <c r="J1214" s="31"/>
      <c r="K1214" s="31"/>
      <c r="L1214" s="35"/>
      <c r="M1214" s="35"/>
      <c r="N1214" s="35"/>
      <c r="O1214" s="35"/>
      <c r="P1214" s="35"/>
      <c r="Q1214" s="35"/>
      <c r="R1214" s="35"/>
      <c r="S1214" s="31"/>
      <c r="T1214" s="176"/>
      <c r="U1214" s="82"/>
      <c r="V1214" s="82"/>
      <c r="W1214" s="82"/>
      <c r="X1214" s="82"/>
      <c r="Y1214" s="82"/>
      <c r="Z1214" s="82"/>
      <c r="AA1214" s="82"/>
      <c r="AB1214" s="82"/>
      <c r="AC1214" s="82"/>
      <c r="AD1214" s="82"/>
      <c r="AE1214" s="82"/>
      <c r="AF1214" s="82"/>
      <c r="AG1214" s="82"/>
      <c r="AH1214" s="82"/>
      <c r="AI1214" s="82"/>
      <c r="AJ1214" s="82"/>
    </row>
    <row r="1215" spans="1:36" s="84" customFormat="1" x14ac:dyDescent="0.25">
      <c r="A1215" s="31"/>
      <c r="B1215" s="114"/>
      <c r="C1215" s="118"/>
      <c r="D1215" s="31"/>
      <c r="E1215" s="31"/>
      <c r="F1215" s="31"/>
      <c r="G1215" s="31"/>
      <c r="H1215" s="31"/>
      <c r="I1215" s="31"/>
      <c r="J1215" s="31"/>
      <c r="K1215" s="31"/>
      <c r="L1215" s="35"/>
      <c r="M1215" s="35"/>
      <c r="N1215" s="35"/>
      <c r="O1215" s="35"/>
      <c r="P1215" s="35"/>
      <c r="Q1215" s="35"/>
      <c r="R1215" s="35"/>
      <c r="S1215" s="31"/>
      <c r="T1215" s="176"/>
      <c r="U1215" s="82"/>
      <c r="V1215" s="82"/>
      <c r="W1215" s="82"/>
      <c r="X1215" s="82"/>
      <c r="Y1215" s="82"/>
      <c r="Z1215" s="82"/>
      <c r="AA1215" s="82"/>
      <c r="AB1215" s="82"/>
      <c r="AC1215" s="82"/>
      <c r="AD1215" s="82"/>
      <c r="AE1215" s="82"/>
      <c r="AF1215" s="82"/>
      <c r="AG1215" s="82"/>
      <c r="AH1215" s="82"/>
      <c r="AI1215" s="82"/>
      <c r="AJ1215" s="82"/>
    </row>
    <row r="1216" spans="1:36" s="84" customFormat="1" x14ac:dyDescent="0.25">
      <c r="A1216" s="31"/>
      <c r="B1216" s="114"/>
      <c r="C1216" s="118"/>
      <c r="D1216" s="31"/>
      <c r="E1216" s="31"/>
      <c r="F1216" s="31"/>
      <c r="G1216" s="31"/>
      <c r="H1216" s="31"/>
      <c r="I1216" s="31"/>
      <c r="J1216" s="31"/>
      <c r="K1216" s="31"/>
      <c r="L1216" s="35"/>
      <c r="M1216" s="35"/>
      <c r="N1216" s="35"/>
      <c r="O1216" s="35"/>
      <c r="P1216" s="35"/>
      <c r="Q1216" s="35"/>
      <c r="R1216" s="35"/>
      <c r="S1216" s="31"/>
      <c r="T1216" s="176"/>
      <c r="U1216" s="82"/>
      <c r="V1216" s="82"/>
      <c r="W1216" s="82"/>
      <c r="X1216" s="82"/>
      <c r="Y1216" s="82"/>
      <c r="Z1216" s="82"/>
      <c r="AA1216" s="82"/>
      <c r="AB1216" s="82"/>
      <c r="AC1216" s="82"/>
      <c r="AD1216" s="82"/>
      <c r="AE1216" s="82"/>
      <c r="AF1216" s="82"/>
      <c r="AG1216" s="82"/>
      <c r="AH1216" s="82"/>
      <c r="AI1216" s="82"/>
      <c r="AJ1216" s="82"/>
    </row>
    <row r="1217" spans="1:36" s="84" customFormat="1" x14ac:dyDescent="0.25">
      <c r="A1217" s="31"/>
      <c r="B1217" s="114"/>
      <c r="C1217" s="118"/>
      <c r="D1217" s="31"/>
      <c r="E1217" s="31"/>
      <c r="F1217" s="31"/>
      <c r="G1217" s="31"/>
      <c r="H1217" s="31"/>
      <c r="I1217" s="31"/>
      <c r="J1217" s="31"/>
      <c r="K1217" s="31"/>
      <c r="L1217" s="35"/>
      <c r="M1217" s="35"/>
      <c r="N1217" s="35"/>
      <c r="O1217" s="35"/>
      <c r="P1217" s="35"/>
      <c r="Q1217" s="35"/>
      <c r="R1217" s="35"/>
      <c r="S1217" s="31"/>
      <c r="T1217" s="176"/>
      <c r="U1217" s="82"/>
      <c r="V1217" s="82"/>
      <c r="W1217" s="82"/>
      <c r="X1217" s="82"/>
      <c r="Y1217" s="82"/>
      <c r="Z1217" s="82"/>
      <c r="AA1217" s="82"/>
      <c r="AB1217" s="82"/>
      <c r="AC1217" s="82"/>
      <c r="AD1217" s="82"/>
      <c r="AE1217" s="82"/>
      <c r="AF1217" s="82"/>
      <c r="AG1217" s="82"/>
      <c r="AH1217" s="82"/>
      <c r="AI1217" s="82"/>
      <c r="AJ1217" s="82"/>
    </row>
    <row r="1218" spans="1:36" s="84" customFormat="1" x14ac:dyDescent="0.25">
      <c r="A1218" s="31"/>
      <c r="B1218" s="114"/>
      <c r="C1218" s="118"/>
      <c r="D1218" s="31"/>
      <c r="E1218" s="31"/>
      <c r="F1218" s="31"/>
      <c r="G1218" s="31"/>
      <c r="H1218" s="31"/>
      <c r="I1218" s="31"/>
      <c r="J1218" s="31"/>
      <c r="K1218" s="31"/>
      <c r="L1218" s="35"/>
      <c r="M1218" s="35"/>
      <c r="N1218" s="35"/>
      <c r="O1218" s="35"/>
      <c r="P1218" s="35"/>
      <c r="Q1218" s="35"/>
      <c r="R1218" s="35"/>
      <c r="S1218" s="31"/>
      <c r="T1218" s="176"/>
      <c r="U1218" s="82"/>
      <c r="V1218" s="82"/>
      <c r="W1218" s="82"/>
      <c r="X1218" s="82"/>
      <c r="Y1218" s="82"/>
      <c r="Z1218" s="82"/>
      <c r="AA1218" s="82"/>
      <c r="AB1218" s="82"/>
      <c r="AC1218" s="82"/>
      <c r="AD1218" s="82"/>
      <c r="AE1218" s="82"/>
      <c r="AF1218" s="82"/>
      <c r="AG1218" s="82"/>
      <c r="AH1218" s="82"/>
      <c r="AI1218" s="82"/>
      <c r="AJ1218" s="82"/>
    </row>
    <row r="1219" spans="1:36" s="84" customFormat="1" x14ac:dyDescent="0.25">
      <c r="A1219" s="31"/>
      <c r="B1219" s="114"/>
      <c r="C1219" s="118"/>
      <c r="D1219" s="31"/>
      <c r="E1219" s="31"/>
      <c r="F1219" s="31"/>
      <c r="G1219" s="31"/>
      <c r="H1219" s="31"/>
      <c r="I1219" s="31"/>
      <c r="J1219" s="31"/>
      <c r="K1219" s="31"/>
      <c r="L1219" s="35"/>
      <c r="M1219" s="35"/>
      <c r="N1219" s="35"/>
      <c r="O1219" s="35"/>
      <c r="P1219" s="35"/>
      <c r="Q1219" s="35"/>
      <c r="R1219" s="35"/>
      <c r="S1219" s="31"/>
      <c r="T1219" s="176"/>
      <c r="U1219" s="82"/>
      <c r="V1219" s="82"/>
      <c r="W1219" s="82"/>
      <c r="X1219" s="82"/>
      <c r="Y1219" s="82"/>
      <c r="Z1219" s="82"/>
      <c r="AA1219" s="82"/>
      <c r="AB1219" s="82"/>
      <c r="AC1219" s="82"/>
      <c r="AD1219" s="82"/>
      <c r="AE1219" s="82"/>
      <c r="AF1219" s="82"/>
      <c r="AG1219" s="82"/>
      <c r="AH1219" s="82"/>
      <c r="AI1219" s="82"/>
      <c r="AJ1219" s="82"/>
    </row>
    <row r="1220" spans="1:36" s="84" customFormat="1" x14ac:dyDescent="0.25">
      <c r="A1220" s="31"/>
      <c r="B1220" s="114"/>
      <c r="C1220" s="118"/>
      <c r="D1220" s="31"/>
      <c r="E1220" s="31"/>
      <c r="F1220" s="31"/>
      <c r="G1220" s="31"/>
      <c r="H1220" s="31"/>
      <c r="I1220" s="31"/>
      <c r="J1220" s="31"/>
      <c r="K1220" s="31"/>
      <c r="L1220" s="35"/>
      <c r="M1220" s="35"/>
      <c r="N1220" s="35"/>
      <c r="O1220" s="35"/>
      <c r="P1220" s="35"/>
      <c r="Q1220" s="35"/>
      <c r="R1220" s="35"/>
      <c r="S1220" s="31"/>
      <c r="T1220" s="176"/>
      <c r="U1220" s="82"/>
      <c r="V1220" s="82"/>
      <c r="W1220" s="82"/>
      <c r="X1220" s="82"/>
      <c r="Y1220" s="82"/>
      <c r="Z1220" s="82"/>
      <c r="AA1220" s="82"/>
      <c r="AB1220" s="82"/>
      <c r="AC1220" s="82"/>
      <c r="AD1220" s="82"/>
      <c r="AE1220" s="82"/>
      <c r="AF1220" s="82"/>
      <c r="AG1220" s="82"/>
      <c r="AH1220" s="82"/>
      <c r="AI1220" s="82"/>
      <c r="AJ1220" s="82"/>
    </row>
    <row r="1221" spans="1:36" s="84" customFormat="1" x14ac:dyDescent="0.25">
      <c r="A1221" s="31"/>
      <c r="B1221" s="114"/>
      <c r="C1221" s="118"/>
      <c r="D1221" s="31"/>
      <c r="E1221" s="31"/>
      <c r="F1221" s="31"/>
      <c r="G1221" s="31"/>
      <c r="H1221" s="31"/>
      <c r="I1221" s="31"/>
      <c r="J1221" s="31"/>
      <c r="K1221" s="31"/>
      <c r="L1221" s="35"/>
      <c r="M1221" s="35"/>
      <c r="N1221" s="35"/>
      <c r="O1221" s="35"/>
      <c r="P1221" s="35"/>
      <c r="Q1221" s="35"/>
      <c r="R1221" s="35"/>
      <c r="S1221" s="31"/>
      <c r="T1221" s="176"/>
      <c r="U1221" s="82"/>
      <c r="V1221" s="82"/>
      <c r="W1221" s="82"/>
      <c r="X1221" s="82"/>
      <c r="Y1221" s="82"/>
      <c r="Z1221" s="82"/>
      <c r="AA1221" s="82"/>
      <c r="AB1221" s="82"/>
      <c r="AC1221" s="82"/>
      <c r="AD1221" s="82"/>
      <c r="AE1221" s="82"/>
      <c r="AF1221" s="82"/>
      <c r="AG1221" s="82"/>
      <c r="AH1221" s="82"/>
      <c r="AI1221" s="82"/>
      <c r="AJ1221" s="82"/>
    </row>
    <row r="1222" spans="1:36" s="84" customFormat="1" x14ac:dyDescent="0.25">
      <c r="A1222" s="31"/>
      <c r="B1222" s="114"/>
      <c r="C1222" s="118"/>
      <c r="D1222" s="31"/>
      <c r="E1222" s="31"/>
      <c r="F1222" s="31"/>
      <c r="G1222" s="31"/>
      <c r="H1222" s="31"/>
      <c r="I1222" s="31"/>
      <c r="J1222" s="31"/>
      <c r="K1222" s="31"/>
      <c r="L1222" s="35"/>
      <c r="M1222" s="35"/>
      <c r="N1222" s="35"/>
      <c r="O1222" s="35"/>
      <c r="P1222" s="35"/>
      <c r="Q1222" s="35"/>
      <c r="R1222" s="35"/>
      <c r="S1222" s="31"/>
      <c r="T1222" s="176"/>
      <c r="U1222" s="82"/>
      <c r="V1222" s="82"/>
      <c r="W1222" s="82"/>
      <c r="X1222" s="82"/>
      <c r="Y1222" s="82"/>
      <c r="Z1222" s="82"/>
      <c r="AA1222" s="82"/>
      <c r="AB1222" s="82"/>
      <c r="AC1222" s="82"/>
      <c r="AD1222" s="82"/>
      <c r="AE1222" s="82"/>
      <c r="AF1222" s="82"/>
      <c r="AG1222" s="82"/>
      <c r="AH1222" s="82"/>
      <c r="AI1222" s="82"/>
      <c r="AJ1222" s="82"/>
    </row>
    <row r="1223" spans="1:36" s="84" customFormat="1" x14ac:dyDescent="0.25">
      <c r="A1223" s="31"/>
      <c r="B1223" s="114"/>
      <c r="C1223" s="118"/>
      <c r="D1223" s="31"/>
      <c r="E1223" s="31"/>
      <c r="F1223" s="31"/>
      <c r="G1223" s="31"/>
      <c r="H1223" s="31"/>
      <c r="I1223" s="31"/>
      <c r="J1223" s="31"/>
      <c r="K1223" s="31"/>
      <c r="L1223" s="35"/>
      <c r="M1223" s="35"/>
      <c r="N1223" s="35"/>
      <c r="O1223" s="35"/>
      <c r="P1223" s="35"/>
      <c r="Q1223" s="35"/>
      <c r="R1223" s="35"/>
      <c r="S1223" s="31"/>
      <c r="T1223" s="176"/>
      <c r="U1223" s="82"/>
      <c r="V1223" s="82"/>
      <c r="W1223" s="82"/>
      <c r="X1223" s="82"/>
      <c r="Y1223" s="82"/>
      <c r="Z1223" s="82"/>
      <c r="AA1223" s="82"/>
      <c r="AB1223" s="82"/>
      <c r="AC1223" s="82"/>
      <c r="AD1223" s="82"/>
      <c r="AE1223" s="82"/>
      <c r="AF1223" s="82"/>
      <c r="AG1223" s="82"/>
      <c r="AH1223" s="82"/>
      <c r="AI1223" s="82"/>
      <c r="AJ1223" s="82"/>
    </row>
    <row r="1224" spans="1:36" s="84" customFormat="1" x14ac:dyDescent="0.25">
      <c r="A1224" s="31"/>
      <c r="B1224" s="114"/>
      <c r="C1224" s="118"/>
      <c r="D1224" s="31"/>
      <c r="E1224" s="31"/>
      <c r="F1224" s="31"/>
      <c r="G1224" s="31"/>
      <c r="H1224" s="31"/>
      <c r="I1224" s="31"/>
      <c r="J1224" s="31"/>
      <c r="K1224" s="31"/>
      <c r="L1224" s="35"/>
      <c r="M1224" s="35"/>
      <c r="N1224" s="35"/>
      <c r="O1224" s="35"/>
      <c r="P1224" s="35"/>
      <c r="Q1224" s="35"/>
      <c r="R1224" s="35"/>
      <c r="S1224" s="31"/>
      <c r="T1224" s="176"/>
      <c r="U1224" s="82"/>
      <c r="V1224" s="82"/>
      <c r="W1224" s="82"/>
      <c r="X1224" s="82"/>
      <c r="Y1224" s="82"/>
      <c r="Z1224" s="82"/>
      <c r="AA1224" s="82"/>
      <c r="AB1224" s="82"/>
      <c r="AC1224" s="82"/>
      <c r="AD1224" s="82"/>
      <c r="AE1224" s="82"/>
      <c r="AF1224" s="82"/>
      <c r="AG1224" s="82"/>
      <c r="AH1224" s="82"/>
      <c r="AI1224" s="82"/>
      <c r="AJ1224" s="82"/>
    </row>
    <row r="1225" spans="1:36" s="84" customFormat="1" x14ac:dyDescent="0.25">
      <c r="A1225" s="31"/>
      <c r="B1225" s="114"/>
      <c r="C1225" s="118"/>
      <c r="D1225" s="31"/>
      <c r="E1225" s="31"/>
      <c r="F1225" s="31"/>
      <c r="G1225" s="31"/>
      <c r="H1225" s="31"/>
      <c r="I1225" s="31"/>
      <c r="J1225" s="31"/>
      <c r="K1225" s="31"/>
      <c r="L1225" s="35"/>
      <c r="M1225" s="35"/>
      <c r="N1225" s="35"/>
      <c r="O1225" s="35"/>
      <c r="P1225" s="35"/>
      <c r="Q1225" s="35"/>
      <c r="R1225" s="35"/>
      <c r="S1225" s="31"/>
      <c r="T1225" s="176"/>
      <c r="U1225" s="82"/>
      <c r="V1225" s="82"/>
      <c r="W1225" s="82"/>
      <c r="X1225" s="82"/>
      <c r="Y1225" s="82"/>
      <c r="Z1225" s="82"/>
      <c r="AA1225" s="82"/>
      <c r="AB1225" s="82"/>
      <c r="AC1225" s="82"/>
      <c r="AD1225" s="82"/>
      <c r="AE1225" s="82"/>
      <c r="AF1225" s="82"/>
      <c r="AG1225" s="82"/>
      <c r="AH1225" s="82"/>
      <c r="AI1225" s="82"/>
      <c r="AJ1225" s="82"/>
    </row>
    <row r="1226" spans="1:36" s="84" customFormat="1" x14ac:dyDescent="0.25">
      <c r="A1226" s="31"/>
      <c r="B1226" s="114"/>
      <c r="C1226" s="118"/>
      <c r="D1226" s="31"/>
      <c r="E1226" s="31"/>
      <c r="F1226" s="31"/>
      <c r="G1226" s="31"/>
      <c r="H1226" s="31"/>
      <c r="I1226" s="31"/>
      <c r="J1226" s="31"/>
      <c r="K1226" s="31"/>
      <c r="L1226" s="35"/>
      <c r="M1226" s="35"/>
      <c r="N1226" s="35"/>
      <c r="O1226" s="35"/>
      <c r="P1226" s="35"/>
      <c r="Q1226" s="35"/>
      <c r="R1226" s="35"/>
      <c r="S1226" s="31"/>
      <c r="T1226" s="176"/>
      <c r="U1226" s="82"/>
      <c r="V1226" s="82"/>
      <c r="W1226" s="82"/>
      <c r="X1226" s="82"/>
      <c r="Y1226" s="82"/>
      <c r="Z1226" s="82"/>
      <c r="AA1226" s="82"/>
      <c r="AB1226" s="82"/>
      <c r="AC1226" s="82"/>
      <c r="AD1226" s="82"/>
      <c r="AE1226" s="82"/>
      <c r="AF1226" s="82"/>
      <c r="AG1226" s="82"/>
      <c r="AH1226" s="82"/>
      <c r="AI1226" s="82"/>
      <c r="AJ1226" s="82"/>
    </row>
    <row r="1227" spans="1:36" s="84" customFormat="1" x14ac:dyDescent="0.25">
      <c r="A1227" s="31"/>
      <c r="B1227" s="114"/>
      <c r="C1227" s="118"/>
      <c r="D1227" s="31"/>
      <c r="E1227" s="31"/>
      <c r="F1227" s="31"/>
      <c r="G1227" s="31"/>
      <c r="H1227" s="31"/>
      <c r="I1227" s="31"/>
      <c r="J1227" s="31"/>
      <c r="K1227" s="31"/>
      <c r="L1227" s="35"/>
      <c r="M1227" s="35"/>
      <c r="N1227" s="35"/>
      <c r="O1227" s="35"/>
      <c r="P1227" s="35"/>
      <c r="Q1227" s="35"/>
      <c r="R1227" s="35"/>
      <c r="S1227" s="31"/>
      <c r="T1227" s="176"/>
      <c r="U1227" s="82"/>
      <c r="V1227" s="82"/>
      <c r="W1227" s="82"/>
      <c r="X1227" s="82"/>
      <c r="Y1227" s="82"/>
      <c r="Z1227" s="82"/>
      <c r="AA1227" s="82"/>
      <c r="AB1227" s="82"/>
      <c r="AC1227" s="82"/>
      <c r="AD1227" s="82"/>
      <c r="AE1227" s="82"/>
      <c r="AF1227" s="82"/>
      <c r="AG1227" s="82"/>
      <c r="AH1227" s="82"/>
      <c r="AI1227" s="82"/>
      <c r="AJ1227" s="82"/>
    </row>
    <row r="1228" spans="1:36" s="84" customFormat="1" x14ac:dyDescent="0.25">
      <c r="A1228" s="31"/>
      <c r="B1228" s="114"/>
      <c r="C1228" s="118"/>
      <c r="D1228" s="31"/>
      <c r="E1228" s="31"/>
      <c r="F1228" s="31"/>
      <c r="G1228" s="31"/>
      <c r="H1228" s="31"/>
      <c r="I1228" s="31"/>
      <c r="J1228" s="31"/>
      <c r="K1228" s="31"/>
      <c r="L1228" s="35"/>
      <c r="M1228" s="35"/>
      <c r="N1228" s="35"/>
      <c r="O1228" s="35"/>
      <c r="P1228" s="35"/>
      <c r="Q1228" s="35"/>
      <c r="R1228" s="35"/>
      <c r="S1228" s="31"/>
      <c r="T1228" s="176"/>
      <c r="U1228" s="82"/>
      <c r="V1228" s="82"/>
      <c r="W1228" s="82"/>
      <c r="X1228" s="82"/>
      <c r="Y1228" s="82"/>
      <c r="Z1228" s="82"/>
      <c r="AA1228" s="82"/>
      <c r="AB1228" s="82"/>
      <c r="AC1228" s="82"/>
      <c r="AD1228" s="82"/>
      <c r="AE1228" s="82"/>
      <c r="AF1228" s="82"/>
      <c r="AG1228" s="82"/>
      <c r="AH1228" s="82"/>
      <c r="AI1228" s="82"/>
      <c r="AJ1228" s="82"/>
    </row>
    <row r="1229" spans="1:36" s="84" customFormat="1" x14ac:dyDescent="0.25">
      <c r="A1229" s="31"/>
      <c r="B1229" s="114"/>
      <c r="C1229" s="118"/>
      <c r="D1229" s="31"/>
      <c r="E1229" s="31"/>
      <c r="F1229" s="31"/>
      <c r="G1229" s="31"/>
      <c r="H1229" s="31"/>
      <c r="I1229" s="31"/>
      <c r="J1229" s="31"/>
      <c r="K1229" s="31"/>
      <c r="L1229" s="35"/>
      <c r="M1229" s="35"/>
      <c r="N1229" s="35"/>
      <c r="O1229" s="35"/>
      <c r="P1229" s="35"/>
      <c r="Q1229" s="35"/>
      <c r="R1229" s="35"/>
      <c r="S1229" s="31"/>
      <c r="T1229" s="176"/>
      <c r="U1229" s="82"/>
      <c r="V1229" s="82"/>
      <c r="W1229" s="82"/>
      <c r="X1229" s="82"/>
      <c r="Y1229" s="82"/>
      <c r="Z1229" s="82"/>
      <c r="AA1229" s="82"/>
      <c r="AB1229" s="82"/>
      <c r="AC1229" s="82"/>
      <c r="AD1229" s="82"/>
      <c r="AE1229" s="82"/>
      <c r="AF1229" s="82"/>
      <c r="AG1229" s="82"/>
      <c r="AH1229" s="82"/>
      <c r="AI1229" s="82"/>
      <c r="AJ1229" s="82"/>
    </row>
    <row r="1230" spans="1:36" s="84" customFormat="1" x14ac:dyDescent="0.25">
      <c r="A1230" s="31"/>
      <c r="B1230" s="114"/>
      <c r="C1230" s="118"/>
      <c r="D1230" s="31"/>
      <c r="E1230" s="31"/>
      <c r="F1230" s="31"/>
      <c r="G1230" s="31"/>
      <c r="H1230" s="31"/>
      <c r="I1230" s="31"/>
      <c r="J1230" s="31"/>
      <c r="K1230" s="31"/>
      <c r="L1230" s="35"/>
      <c r="M1230" s="35"/>
      <c r="N1230" s="35"/>
      <c r="O1230" s="35"/>
      <c r="P1230" s="35"/>
      <c r="Q1230" s="35"/>
      <c r="R1230" s="35"/>
      <c r="S1230" s="31"/>
      <c r="T1230" s="176"/>
      <c r="U1230" s="82"/>
      <c r="V1230" s="82"/>
      <c r="W1230" s="82"/>
      <c r="X1230" s="82"/>
      <c r="Y1230" s="82"/>
      <c r="Z1230" s="82"/>
      <c r="AA1230" s="82"/>
      <c r="AB1230" s="82"/>
      <c r="AC1230" s="82"/>
      <c r="AD1230" s="82"/>
      <c r="AE1230" s="82"/>
      <c r="AF1230" s="82"/>
      <c r="AG1230" s="82"/>
      <c r="AH1230" s="82"/>
      <c r="AI1230" s="82"/>
      <c r="AJ1230" s="82"/>
    </row>
    <row r="1231" spans="1:36" s="84" customFormat="1" x14ac:dyDescent="0.25">
      <c r="A1231" s="31"/>
      <c r="B1231" s="114"/>
      <c r="C1231" s="118"/>
      <c r="D1231" s="31"/>
      <c r="E1231" s="31"/>
      <c r="F1231" s="31"/>
      <c r="G1231" s="31"/>
      <c r="H1231" s="31"/>
      <c r="I1231" s="31"/>
      <c r="J1231" s="31"/>
      <c r="K1231" s="31"/>
      <c r="L1231" s="35"/>
      <c r="M1231" s="35"/>
      <c r="N1231" s="35"/>
      <c r="O1231" s="35"/>
      <c r="P1231" s="35"/>
      <c r="Q1231" s="35"/>
      <c r="R1231" s="35"/>
      <c r="S1231" s="31"/>
      <c r="T1231" s="176"/>
      <c r="U1231" s="82"/>
      <c r="V1231" s="82"/>
      <c r="W1231" s="82"/>
      <c r="X1231" s="82"/>
      <c r="Y1231" s="82"/>
      <c r="Z1231" s="82"/>
      <c r="AA1231" s="82"/>
      <c r="AB1231" s="82"/>
      <c r="AC1231" s="82"/>
      <c r="AD1231" s="82"/>
      <c r="AE1231" s="82"/>
      <c r="AF1231" s="82"/>
      <c r="AG1231" s="82"/>
      <c r="AH1231" s="82"/>
      <c r="AI1231" s="82"/>
      <c r="AJ1231" s="82"/>
    </row>
    <row r="1232" spans="1:36" s="84" customFormat="1" x14ac:dyDescent="0.25">
      <c r="A1232" s="31"/>
      <c r="B1232" s="114"/>
      <c r="C1232" s="118"/>
      <c r="D1232" s="31"/>
      <c r="E1232" s="31"/>
      <c r="F1232" s="31"/>
      <c r="G1232" s="31"/>
      <c r="H1232" s="31"/>
      <c r="I1232" s="31"/>
      <c r="J1232" s="31"/>
      <c r="K1232" s="31"/>
      <c r="L1232" s="35"/>
      <c r="M1232" s="35"/>
      <c r="N1232" s="35"/>
      <c r="O1232" s="35"/>
      <c r="P1232" s="35"/>
      <c r="Q1232" s="35"/>
      <c r="R1232" s="35"/>
      <c r="S1232" s="31"/>
      <c r="T1232" s="176"/>
      <c r="U1232" s="82"/>
      <c r="V1232" s="82"/>
      <c r="W1232" s="82"/>
      <c r="X1232" s="82"/>
      <c r="Y1232" s="82"/>
      <c r="Z1232" s="82"/>
      <c r="AA1232" s="82"/>
      <c r="AB1232" s="82"/>
      <c r="AC1232" s="82"/>
      <c r="AD1232" s="82"/>
      <c r="AE1232" s="82"/>
      <c r="AF1232" s="82"/>
      <c r="AG1232" s="82"/>
      <c r="AH1232" s="82"/>
      <c r="AI1232" s="82"/>
      <c r="AJ1232" s="82"/>
    </row>
    <row r="1233" spans="1:36" s="84" customFormat="1" x14ac:dyDescent="0.25">
      <c r="A1233" s="31"/>
      <c r="B1233" s="114"/>
      <c r="C1233" s="118"/>
      <c r="D1233" s="31"/>
      <c r="E1233" s="31"/>
      <c r="F1233" s="31"/>
      <c r="G1233" s="31"/>
      <c r="H1233" s="31"/>
      <c r="I1233" s="31"/>
      <c r="J1233" s="31"/>
      <c r="K1233" s="31"/>
      <c r="L1233" s="35"/>
      <c r="M1233" s="35"/>
      <c r="N1233" s="35"/>
      <c r="O1233" s="35"/>
      <c r="P1233" s="35"/>
      <c r="Q1233" s="35"/>
      <c r="R1233" s="35"/>
      <c r="S1233" s="31"/>
      <c r="T1233" s="176"/>
      <c r="U1233" s="82"/>
      <c r="V1233" s="82"/>
      <c r="W1233" s="82"/>
      <c r="X1233" s="82"/>
      <c r="Y1233" s="82"/>
      <c r="Z1233" s="82"/>
      <c r="AA1233" s="82"/>
      <c r="AB1233" s="82"/>
      <c r="AC1233" s="82"/>
      <c r="AD1233" s="82"/>
      <c r="AE1233" s="82"/>
      <c r="AF1233" s="82"/>
      <c r="AG1233" s="82"/>
      <c r="AH1233" s="82"/>
      <c r="AI1233" s="82"/>
      <c r="AJ1233" s="82"/>
    </row>
    <row r="1234" spans="1:36" s="84" customFormat="1" x14ac:dyDescent="0.25">
      <c r="A1234" s="31"/>
      <c r="B1234" s="114"/>
      <c r="C1234" s="118"/>
      <c r="D1234" s="31"/>
      <c r="E1234" s="31"/>
      <c r="F1234" s="31"/>
      <c r="G1234" s="31"/>
      <c r="H1234" s="31"/>
      <c r="I1234" s="31"/>
      <c r="J1234" s="31"/>
      <c r="K1234" s="31"/>
      <c r="L1234" s="35"/>
      <c r="M1234" s="35"/>
      <c r="N1234" s="35"/>
      <c r="O1234" s="35"/>
      <c r="P1234" s="35"/>
      <c r="Q1234" s="35"/>
      <c r="R1234" s="35"/>
      <c r="S1234" s="31"/>
      <c r="T1234" s="176"/>
      <c r="U1234" s="82"/>
      <c r="V1234" s="82"/>
      <c r="W1234" s="82"/>
      <c r="X1234" s="82"/>
      <c r="Y1234" s="82"/>
      <c r="Z1234" s="82"/>
      <c r="AA1234" s="82"/>
      <c r="AB1234" s="82"/>
      <c r="AC1234" s="82"/>
      <c r="AD1234" s="82"/>
      <c r="AE1234" s="82"/>
      <c r="AF1234" s="82"/>
      <c r="AG1234" s="82"/>
      <c r="AH1234" s="82"/>
      <c r="AI1234" s="82"/>
      <c r="AJ1234" s="82"/>
    </row>
    <row r="1235" spans="1:36" s="84" customFormat="1" x14ac:dyDescent="0.25">
      <c r="A1235" s="31"/>
      <c r="B1235" s="114"/>
      <c r="C1235" s="118"/>
      <c r="D1235" s="31"/>
      <c r="E1235" s="31"/>
      <c r="F1235" s="31"/>
      <c r="G1235" s="31"/>
      <c r="H1235" s="31"/>
      <c r="I1235" s="31"/>
      <c r="J1235" s="31"/>
      <c r="K1235" s="31"/>
      <c r="L1235" s="35"/>
      <c r="M1235" s="35"/>
      <c r="N1235" s="35"/>
      <c r="O1235" s="35"/>
      <c r="P1235" s="35"/>
      <c r="Q1235" s="35"/>
      <c r="R1235" s="35"/>
      <c r="S1235" s="31"/>
      <c r="T1235" s="176"/>
      <c r="U1235" s="82"/>
      <c r="V1235" s="82"/>
      <c r="W1235" s="82"/>
      <c r="X1235" s="82"/>
      <c r="Y1235" s="82"/>
      <c r="Z1235" s="82"/>
      <c r="AA1235" s="82"/>
      <c r="AB1235" s="82"/>
      <c r="AC1235" s="82"/>
      <c r="AD1235" s="82"/>
      <c r="AE1235" s="82"/>
      <c r="AF1235" s="82"/>
      <c r="AG1235" s="82"/>
      <c r="AH1235" s="82"/>
      <c r="AI1235" s="82"/>
      <c r="AJ1235" s="82"/>
    </row>
    <row r="1236" spans="1:36" s="84" customFormat="1" x14ac:dyDescent="0.25">
      <c r="A1236" s="31"/>
      <c r="B1236" s="114"/>
      <c r="C1236" s="118"/>
      <c r="D1236" s="31"/>
      <c r="E1236" s="31"/>
      <c r="F1236" s="31"/>
      <c r="G1236" s="31"/>
      <c r="H1236" s="31"/>
      <c r="I1236" s="31"/>
      <c r="J1236" s="31"/>
      <c r="K1236" s="31"/>
      <c r="L1236" s="35"/>
      <c r="M1236" s="35"/>
      <c r="N1236" s="35"/>
      <c r="O1236" s="35"/>
      <c r="P1236" s="35"/>
      <c r="Q1236" s="35"/>
      <c r="R1236" s="35"/>
      <c r="S1236" s="31"/>
      <c r="T1236" s="176"/>
      <c r="U1236" s="82"/>
      <c r="V1236" s="82"/>
      <c r="W1236" s="82"/>
      <c r="X1236" s="82"/>
      <c r="Y1236" s="82"/>
      <c r="Z1236" s="82"/>
      <c r="AA1236" s="82"/>
      <c r="AB1236" s="82"/>
      <c r="AC1236" s="82"/>
      <c r="AD1236" s="82"/>
      <c r="AE1236" s="82"/>
      <c r="AF1236" s="82"/>
      <c r="AG1236" s="82"/>
      <c r="AH1236" s="82"/>
      <c r="AI1236" s="82"/>
      <c r="AJ1236" s="82"/>
    </row>
    <row r="1237" spans="1:36" s="84" customFormat="1" x14ac:dyDescent="0.25">
      <c r="A1237" s="31"/>
      <c r="B1237" s="114"/>
      <c r="C1237" s="118"/>
      <c r="D1237" s="31"/>
      <c r="E1237" s="31"/>
      <c r="F1237" s="31"/>
      <c r="G1237" s="31"/>
      <c r="H1237" s="31"/>
      <c r="I1237" s="31"/>
      <c r="J1237" s="31"/>
      <c r="K1237" s="31"/>
      <c r="L1237" s="35"/>
      <c r="M1237" s="35"/>
      <c r="N1237" s="35"/>
      <c r="O1237" s="35"/>
      <c r="P1237" s="35"/>
      <c r="Q1237" s="35"/>
      <c r="R1237" s="35"/>
      <c r="S1237" s="31"/>
      <c r="T1237" s="176"/>
      <c r="U1237" s="82"/>
      <c r="V1237" s="82"/>
      <c r="W1237" s="82"/>
      <c r="X1237" s="82"/>
      <c r="Y1237" s="82"/>
      <c r="Z1237" s="82"/>
      <c r="AA1237" s="82"/>
      <c r="AB1237" s="82"/>
      <c r="AC1237" s="82"/>
      <c r="AD1237" s="82"/>
      <c r="AE1237" s="82"/>
      <c r="AF1237" s="82"/>
      <c r="AG1237" s="82"/>
      <c r="AH1237" s="82"/>
      <c r="AI1237" s="82"/>
      <c r="AJ1237" s="82"/>
    </row>
    <row r="1238" spans="1:36" s="84" customFormat="1" x14ac:dyDescent="0.25">
      <c r="A1238" s="31"/>
      <c r="B1238" s="114"/>
      <c r="C1238" s="118"/>
      <c r="D1238" s="31"/>
      <c r="E1238" s="31"/>
      <c r="F1238" s="31"/>
      <c r="G1238" s="31"/>
      <c r="H1238" s="31"/>
      <c r="I1238" s="31"/>
      <c r="J1238" s="31"/>
      <c r="K1238" s="31"/>
      <c r="L1238" s="35"/>
      <c r="M1238" s="35"/>
      <c r="N1238" s="35"/>
      <c r="O1238" s="35"/>
      <c r="P1238" s="35"/>
      <c r="Q1238" s="35"/>
      <c r="R1238" s="35"/>
      <c r="S1238" s="31"/>
      <c r="T1238" s="176"/>
      <c r="U1238" s="82"/>
      <c r="V1238" s="82"/>
      <c r="W1238" s="82"/>
      <c r="X1238" s="82"/>
      <c r="Y1238" s="82"/>
      <c r="Z1238" s="82"/>
      <c r="AA1238" s="82"/>
      <c r="AB1238" s="82"/>
      <c r="AC1238" s="82"/>
      <c r="AD1238" s="82"/>
      <c r="AE1238" s="82"/>
      <c r="AF1238" s="82"/>
      <c r="AG1238" s="82"/>
      <c r="AH1238" s="82"/>
      <c r="AI1238" s="82"/>
      <c r="AJ1238" s="82"/>
    </row>
    <row r="1239" spans="1:36" s="84" customFormat="1" x14ac:dyDescent="0.25">
      <c r="A1239" s="31"/>
      <c r="B1239" s="114"/>
      <c r="C1239" s="118"/>
      <c r="D1239" s="31"/>
      <c r="E1239" s="31"/>
      <c r="F1239" s="31"/>
      <c r="G1239" s="31"/>
      <c r="H1239" s="31"/>
      <c r="I1239" s="31"/>
      <c r="J1239" s="31"/>
      <c r="K1239" s="31"/>
      <c r="L1239" s="35"/>
      <c r="M1239" s="35"/>
      <c r="N1239" s="35"/>
      <c r="O1239" s="35"/>
      <c r="P1239" s="35"/>
      <c r="Q1239" s="35"/>
      <c r="R1239" s="35"/>
      <c r="S1239" s="31"/>
      <c r="T1239" s="176"/>
      <c r="U1239" s="82"/>
      <c r="V1239" s="82"/>
      <c r="W1239" s="82"/>
      <c r="X1239" s="82"/>
      <c r="Y1239" s="82"/>
      <c r="Z1239" s="82"/>
      <c r="AA1239" s="82"/>
      <c r="AB1239" s="82"/>
      <c r="AC1239" s="82"/>
      <c r="AD1239" s="82"/>
      <c r="AE1239" s="82"/>
      <c r="AF1239" s="82"/>
      <c r="AG1239" s="82"/>
      <c r="AH1239" s="82"/>
      <c r="AI1239" s="82"/>
      <c r="AJ1239" s="82"/>
    </row>
    <row r="1240" spans="1:36" s="84" customFormat="1" x14ac:dyDescent="0.25">
      <c r="A1240" s="31"/>
      <c r="B1240" s="114"/>
      <c r="C1240" s="118"/>
      <c r="D1240" s="31"/>
      <c r="E1240" s="31"/>
      <c r="F1240" s="31"/>
      <c r="G1240" s="31"/>
      <c r="H1240" s="31"/>
      <c r="I1240" s="31"/>
      <c r="J1240" s="31"/>
      <c r="K1240" s="31"/>
      <c r="L1240" s="35"/>
      <c r="M1240" s="35"/>
      <c r="N1240" s="35"/>
      <c r="O1240" s="35"/>
      <c r="P1240" s="35"/>
      <c r="Q1240" s="35"/>
      <c r="R1240" s="35"/>
      <c r="S1240" s="31"/>
      <c r="T1240" s="176"/>
      <c r="U1240" s="82"/>
      <c r="V1240" s="82"/>
      <c r="W1240" s="82"/>
      <c r="X1240" s="82"/>
      <c r="Y1240" s="82"/>
      <c r="Z1240" s="82"/>
      <c r="AA1240" s="82"/>
      <c r="AB1240" s="82"/>
      <c r="AC1240" s="82"/>
      <c r="AD1240" s="82"/>
      <c r="AE1240" s="82"/>
      <c r="AF1240" s="82"/>
      <c r="AG1240" s="82"/>
      <c r="AH1240" s="82"/>
      <c r="AI1240" s="82"/>
      <c r="AJ1240" s="82"/>
    </row>
    <row r="1241" spans="1:36" s="84" customFormat="1" x14ac:dyDescent="0.25">
      <c r="A1241" s="31"/>
      <c r="B1241" s="114"/>
      <c r="C1241" s="118"/>
      <c r="D1241" s="31"/>
      <c r="E1241" s="31"/>
      <c r="F1241" s="31"/>
      <c r="G1241" s="31"/>
      <c r="H1241" s="31"/>
      <c r="I1241" s="31"/>
      <c r="J1241" s="31"/>
      <c r="K1241" s="31"/>
      <c r="L1241" s="35"/>
      <c r="M1241" s="35"/>
      <c r="N1241" s="35"/>
      <c r="O1241" s="35"/>
      <c r="P1241" s="35"/>
      <c r="Q1241" s="35"/>
      <c r="R1241" s="35"/>
      <c r="S1241" s="31"/>
      <c r="T1241" s="176"/>
      <c r="U1241" s="82"/>
      <c r="V1241" s="82"/>
      <c r="W1241" s="82"/>
      <c r="X1241" s="82"/>
      <c r="Y1241" s="82"/>
      <c r="Z1241" s="82"/>
      <c r="AA1241" s="82"/>
      <c r="AB1241" s="82"/>
      <c r="AC1241" s="82"/>
      <c r="AD1241" s="82"/>
      <c r="AE1241" s="82"/>
      <c r="AF1241" s="82"/>
      <c r="AG1241" s="82"/>
      <c r="AH1241" s="82"/>
      <c r="AI1241" s="82"/>
      <c r="AJ1241" s="82"/>
    </row>
    <row r="1242" spans="1:36" s="84" customFormat="1" x14ac:dyDescent="0.25">
      <c r="A1242" s="31"/>
      <c r="B1242" s="114"/>
      <c r="C1242" s="118"/>
      <c r="D1242" s="31"/>
      <c r="E1242" s="31"/>
      <c r="F1242" s="31"/>
      <c r="G1242" s="31"/>
      <c r="H1242" s="31"/>
      <c r="I1242" s="31"/>
      <c r="J1242" s="31"/>
      <c r="K1242" s="31"/>
      <c r="L1242" s="35"/>
      <c r="M1242" s="35"/>
      <c r="N1242" s="35"/>
      <c r="O1242" s="35"/>
      <c r="P1242" s="35"/>
      <c r="Q1242" s="35"/>
      <c r="R1242" s="35"/>
      <c r="S1242" s="31"/>
      <c r="T1242" s="176"/>
      <c r="U1242" s="82"/>
      <c r="V1242" s="82"/>
      <c r="W1242" s="82"/>
      <c r="X1242" s="82"/>
      <c r="Y1242" s="82"/>
      <c r="Z1242" s="82"/>
      <c r="AA1242" s="82"/>
      <c r="AB1242" s="82"/>
      <c r="AC1242" s="82"/>
      <c r="AD1242" s="82"/>
      <c r="AE1242" s="82"/>
      <c r="AF1242" s="82"/>
      <c r="AG1242" s="82"/>
      <c r="AH1242" s="82"/>
      <c r="AI1242" s="82"/>
      <c r="AJ1242" s="82"/>
    </row>
    <row r="1243" spans="1:36" s="84" customFormat="1" x14ac:dyDescent="0.25">
      <c r="A1243" s="31"/>
      <c r="B1243" s="114"/>
      <c r="C1243" s="118"/>
      <c r="D1243" s="31"/>
      <c r="E1243" s="31"/>
      <c r="F1243" s="31"/>
      <c r="G1243" s="31"/>
      <c r="H1243" s="31"/>
      <c r="I1243" s="31"/>
      <c r="J1243" s="31"/>
      <c r="K1243" s="31"/>
      <c r="L1243" s="35"/>
      <c r="M1243" s="35"/>
      <c r="N1243" s="35"/>
      <c r="O1243" s="35"/>
      <c r="P1243" s="35"/>
      <c r="Q1243" s="35"/>
      <c r="R1243" s="35"/>
      <c r="S1243" s="31"/>
      <c r="T1243" s="176"/>
      <c r="U1243" s="82"/>
      <c r="V1243" s="82"/>
      <c r="W1243" s="82"/>
      <c r="X1243" s="82"/>
      <c r="Y1243" s="82"/>
      <c r="Z1243" s="82"/>
      <c r="AA1243" s="82"/>
      <c r="AB1243" s="82"/>
      <c r="AC1243" s="82"/>
      <c r="AD1243" s="82"/>
      <c r="AE1243" s="82"/>
      <c r="AF1243" s="82"/>
      <c r="AG1243" s="82"/>
      <c r="AH1243" s="82"/>
      <c r="AI1243" s="82"/>
      <c r="AJ1243" s="82"/>
    </row>
    <row r="1244" spans="1:36" s="84" customFormat="1" x14ac:dyDescent="0.25">
      <c r="A1244" s="31"/>
      <c r="B1244" s="114"/>
      <c r="C1244" s="118"/>
      <c r="D1244" s="31"/>
      <c r="E1244" s="31"/>
      <c r="F1244" s="31"/>
      <c r="G1244" s="31"/>
      <c r="H1244" s="31"/>
      <c r="I1244" s="31"/>
      <c r="J1244" s="31"/>
      <c r="K1244" s="31"/>
      <c r="L1244" s="35"/>
      <c r="M1244" s="35"/>
      <c r="N1244" s="35"/>
      <c r="O1244" s="35"/>
      <c r="P1244" s="35"/>
      <c r="Q1244" s="35"/>
      <c r="R1244" s="35"/>
      <c r="S1244" s="31"/>
      <c r="T1244" s="176"/>
      <c r="U1244" s="82"/>
      <c r="V1244" s="82"/>
      <c r="W1244" s="82"/>
      <c r="X1244" s="82"/>
      <c r="Y1244" s="82"/>
      <c r="Z1244" s="82"/>
      <c r="AA1244" s="82"/>
      <c r="AB1244" s="82"/>
      <c r="AC1244" s="82"/>
      <c r="AD1244" s="82"/>
      <c r="AE1244" s="82"/>
      <c r="AF1244" s="82"/>
      <c r="AG1244" s="82"/>
      <c r="AH1244" s="82"/>
      <c r="AI1244" s="82"/>
      <c r="AJ1244" s="82"/>
    </row>
    <row r="1245" spans="1:36" s="84" customFormat="1" x14ac:dyDescent="0.25">
      <c r="A1245" s="31"/>
      <c r="B1245" s="114"/>
      <c r="C1245" s="118"/>
      <c r="D1245" s="31"/>
      <c r="E1245" s="31"/>
      <c r="F1245" s="31"/>
      <c r="G1245" s="31"/>
      <c r="H1245" s="31"/>
      <c r="I1245" s="31"/>
      <c r="J1245" s="31"/>
      <c r="K1245" s="31"/>
      <c r="L1245" s="35"/>
      <c r="M1245" s="35"/>
      <c r="N1245" s="35"/>
      <c r="O1245" s="35"/>
      <c r="P1245" s="35"/>
      <c r="Q1245" s="35"/>
      <c r="R1245" s="35"/>
      <c r="S1245" s="31"/>
      <c r="T1245" s="176"/>
      <c r="U1245" s="82"/>
      <c r="V1245" s="82"/>
      <c r="W1245" s="82"/>
      <c r="X1245" s="82"/>
      <c r="Y1245" s="82"/>
      <c r="Z1245" s="82"/>
      <c r="AA1245" s="82"/>
      <c r="AB1245" s="82"/>
      <c r="AC1245" s="82"/>
      <c r="AD1245" s="82"/>
      <c r="AE1245" s="82"/>
      <c r="AF1245" s="82"/>
      <c r="AG1245" s="82"/>
      <c r="AH1245" s="82"/>
      <c r="AI1245" s="82"/>
      <c r="AJ1245" s="82"/>
    </row>
    <row r="1246" spans="1:36" s="84" customFormat="1" x14ac:dyDescent="0.25">
      <c r="A1246" s="31"/>
      <c r="B1246" s="114"/>
      <c r="C1246" s="118"/>
      <c r="D1246" s="31"/>
      <c r="E1246" s="31"/>
      <c r="F1246" s="31"/>
      <c r="G1246" s="31"/>
      <c r="H1246" s="31"/>
      <c r="I1246" s="31"/>
      <c r="J1246" s="31"/>
      <c r="K1246" s="31"/>
      <c r="L1246" s="35"/>
      <c r="M1246" s="35"/>
      <c r="N1246" s="35"/>
      <c r="O1246" s="35"/>
      <c r="P1246" s="35"/>
      <c r="Q1246" s="35"/>
      <c r="R1246" s="35"/>
      <c r="S1246" s="31"/>
      <c r="T1246" s="176"/>
      <c r="U1246" s="82"/>
      <c r="V1246" s="82"/>
      <c r="W1246" s="82"/>
      <c r="X1246" s="82"/>
      <c r="Y1246" s="82"/>
      <c r="Z1246" s="82"/>
      <c r="AA1246" s="82"/>
      <c r="AB1246" s="82"/>
      <c r="AC1246" s="82"/>
      <c r="AD1246" s="82"/>
      <c r="AE1246" s="82"/>
      <c r="AF1246" s="82"/>
      <c r="AG1246" s="82"/>
      <c r="AH1246" s="82"/>
      <c r="AI1246" s="82"/>
      <c r="AJ1246" s="82"/>
    </row>
    <row r="1247" spans="1:36" s="84" customFormat="1" x14ac:dyDescent="0.25">
      <c r="A1247" s="31"/>
      <c r="B1247" s="114"/>
      <c r="C1247" s="118"/>
      <c r="D1247" s="31"/>
      <c r="E1247" s="31"/>
      <c r="F1247" s="31"/>
      <c r="G1247" s="31"/>
      <c r="H1247" s="31"/>
      <c r="I1247" s="31"/>
      <c r="J1247" s="31"/>
      <c r="K1247" s="31"/>
      <c r="L1247" s="35"/>
      <c r="M1247" s="35"/>
      <c r="N1247" s="35"/>
      <c r="O1247" s="35"/>
      <c r="P1247" s="35"/>
      <c r="Q1247" s="35"/>
      <c r="R1247" s="35"/>
      <c r="S1247" s="31"/>
      <c r="T1247" s="176"/>
      <c r="U1247" s="82"/>
      <c r="V1247" s="82"/>
      <c r="W1247" s="82"/>
      <c r="X1247" s="82"/>
      <c r="Y1247" s="82"/>
      <c r="Z1247" s="82"/>
      <c r="AA1247" s="82"/>
      <c r="AB1247" s="82"/>
      <c r="AC1247" s="82"/>
      <c r="AD1247" s="82"/>
      <c r="AE1247" s="82"/>
      <c r="AF1247" s="82"/>
      <c r="AG1247" s="82"/>
      <c r="AH1247" s="82"/>
      <c r="AI1247" s="82"/>
      <c r="AJ1247" s="82"/>
    </row>
    <row r="1248" spans="1:36" s="84" customFormat="1" x14ac:dyDescent="0.25">
      <c r="A1248" s="31"/>
      <c r="B1248" s="114"/>
      <c r="C1248" s="118"/>
      <c r="D1248" s="31"/>
      <c r="E1248" s="31"/>
      <c r="F1248" s="31"/>
      <c r="G1248" s="31"/>
      <c r="H1248" s="31"/>
      <c r="I1248" s="31"/>
      <c r="J1248" s="31"/>
      <c r="K1248" s="31"/>
      <c r="L1248" s="35"/>
      <c r="M1248" s="35"/>
      <c r="N1248" s="35"/>
      <c r="O1248" s="35"/>
      <c r="P1248" s="35"/>
      <c r="Q1248" s="35"/>
      <c r="R1248" s="35"/>
      <c r="S1248" s="31"/>
      <c r="T1248" s="176"/>
      <c r="U1248" s="82"/>
      <c r="V1248" s="82"/>
      <c r="W1248" s="82"/>
      <c r="X1248" s="82"/>
      <c r="Y1248" s="82"/>
      <c r="Z1248" s="82"/>
      <c r="AA1248" s="82"/>
      <c r="AB1248" s="82"/>
      <c r="AC1248" s="82"/>
      <c r="AD1248" s="82"/>
      <c r="AE1248" s="82"/>
      <c r="AF1248" s="82"/>
      <c r="AG1248" s="82"/>
      <c r="AH1248" s="82"/>
      <c r="AI1248" s="82"/>
      <c r="AJ1248" s="82"/>
    </row>
    <row r="1249" spans="1:36" s="84" customFormat="1" x14ac:dyDescent="0.25">
      <c r="A1249" s="31"/>
      <c r="B1249" s="114"/>
      <c r="C1249" s="118"/>
      <c r="D1249" s="31"/>
      <c r="E1249" s="31"/>
      <c r="F1249" s="31"/>
      <c r="G1249" s="31"/>
      <c r="H1249" s="31"/>
      <c r="I1249" s="31"/>
      <c r="J1249" s="31"/>
      <c r="K1249" s="31"/>
      <c r="L1249" s="35"/>
      <c r="M1249" s="35"/>
      <c r="N1249" s="35"/>
      <c r="O1249" s="35"/>
      <c r="P1249" s="35"/>
      <c r="Q1249" s="35"/>
      <c r="R1249" s="35"/>
      <c r="S1249" s="31"/>
      <c r="T1249" s="176"/>
      <c r="U1249" s="82"/>
      <c r="V1249" s="82"/>
      <c r="W1249" s="82"/>
      <c r="X1249" s="82"/>
      <c r="Y1249" s="82"/>
      <c r="Z1249" s="82"/>
      <c r="AA1249" s="82"/>
      <c r="AB1249" s="82"/>
      <c r="AC1249" s="82"/>
      <c r="AD1249" s="82"/>
      <c r="AE1249" s="82"/>
      <c r="AF1249" s="82"/>
      <c r="AG1249" s="82"/>
      <c r="AH1249" s="82"/>
      <c r="AI1249" s="82"/>
      <c r="AJ1249" s="82"/>
    </row>
    <row r="1250" spans="1:36" s="84" customFormat="1" x14ac:dyDescent="0.25">
      <c r="A1250" s="31"/>
      <c r="B1250" s="114"/>
      <c r="C1250" s="118"/>
      <c r="D1250" s="31"/>
      <c r="E1250" s="31"/>
      <c r="F1250" s="31"/>
      <c r="G1250" s="31"/>
      <c r="H1250" s="31"/>
      <c r="I1250" s="31"/>
      <c r="J1250" s="31"/>
      <c r="K1250" s="31"/>
      <c r="L1250" s="35"/>
      <c r="M1250" s="35"/>
      <c r="N1250" s="35"/>
      <c r="O1250" s="35"/>
      <c r="P1250" s="35"/>
      <c r="Q1250" s="35"/>
      <c r="R1250" s="35"/>
      <c r="S1250" s="31"/>
      <c r="T1250" s="176"/>
      <c r="U1250" s="82"/>
      <c r="V1250" s="82"/>
      <c r="W1250" s="82"/>
      <c r="X1250" s="82"/>
      <c r="Y1250" s="82"/>
      <c r="Z1250" s="82"/>
      <c r="AA1250" s="82"/>
      <c r="AB1250" s="82"/>
      <c r="AC1250" s="82"/>
      <c r="AD1250" s="82"/>
      <c r="AE1250" s="82"/>
      <c r="AF1250" s="82"/>
      <c r="AG1250" s="82"/>
      <c r="AH1250" s="82"/>
      <c r="AI1250" s="82"/>
      <c r="AJ1250" s="82"/>
    </row>
    <row r="1251" spans="1:36" s="84" customFormat="1" x14ac:dyDescent="0.25">
      <c r="A1251" s="31"/>
      <c r="B1251" s="114"/>
      <c r="C1251" s="118"/>
      <c r="D1251" s="31"/>
      <c r="E1251" s="31"/>
      <c r="F1251" s="31"/>
      <c r="G1251" s="31"/>
      <c r="H1251" s="31"/>
      <c r="I1251" s="31"/>
      <c r="J1251" s="31"/>
      <c r="K1251" s="31"/>
      <c r="L1251" s="35"/>
      <c r="M1251" s="35"/>
      <c r="N1251" s="35"/>
      <c r="O1251" s="35"/>
      <c r="P1251" s="35"/>
      <c r="Q1251" s="35"/>
      <c r="R1251" s="35"/>
      <c r="S1251" s="31"/>
      <c r="T1251" s="176"/>
      <c r="U1251" s="82"/>
      <c r="V1251" s="82"/>
      <c r="W1251" s="82"/>
      <c r="X1251" s="82"/>
      <c r="Y1251" s="82"/>
      <c r="Z1251" s="82"/>
      <c r="AA1251" s="82"/>
      <c r="AB1251" s="82"/>
      <c r="AC1251" s="82"/>
      <c r="AD1251" s="82"/>
      <c r="AE1251" s="82"/>
      <c r="AF1251" s="82"/>
      <c r="AG1251" s="82"/>
      <c r="AH1251" s="82"/>
      <c r="AI1251" s="82"/>
      <c r="AJ1251" s="82"/>
    </row>
    <row r="1252" spans="1:36" s="84" customFormat="1" x14ac:dyDescent="0.25">
      <c r="A1252" s="31"/>
      <c r="B1252" s="114"/>
      <c r="C1252" s="118"/>
      <c r="D1252" s="31"/>
      <c r="E1252" s="31"/>
      <c r="F1252" s="31"/>
      <c r="G1252" s="31"/>
      <c r="H1252" s="31"/>
      <c r="I1252" s="31"/>
      <c r="J1252" s="31"/>
      <c r="K1252" s="31"/>
      <c r="L1252" s="35"/>
      <c r="M1252" s="35"/>
      <c r="N1252" s="35"/>
      <c r="O1252" s="35"/>
      <c r="P1252" s="35"/>
      <c r="Q1252" s="35"/>
      <c r="R1252" s="35"/>
      <c r="S1252" s="31"/>
      <c r="T1252" s="176"/>
      <c r="U1252" s="82"/>
      <c r="V1252" s="82"/>
      <c r="W1252" s="82"/>
      <c r="X1252" s="82"/>
      <c r="Y1252" s="82"/>
      <c r="Z1252" s="82"/>
      <c r="AA1252" s="82"/>
      <c r="AB1252" s="82"/>
      <c r="AC1252" s="82"/>
      <c r="AD1252" s="82"/>
      <c r="AE1252" s="82"/>
      <c r="AF1252" s="82"/>
      <c r="AG1252" s="82"/>
      <c r="AH1252" s="82"/>
      <c r="AI1252" s="82"/>
      <c r="AJ1252" s="82"/>
    </row>
    <row r="1253" spans="1:36" s="84" customFormat="1" x14ac:dyDescent="0.25">
      <c r="A1253" s="31"/>
      <c r="B1253" s="114"/>
      <c r="C1253" s="118"/>
      <c r="D1253" s="31"/>
      <c r="E1253" s="31"/>
      <c r="F1253" s="31"/>
      <c r="G1253" s="31"/>
      <c r="H1253" s="31"/>
      <c r="I1253" s="31"/>
      <c r="J1253" s="31"/>
      <c r="K1253" s="31"/>
      <c r="L1253" s="35"/>
      <c r="M1253" s="35"/>
      <c r="N1253" s="35"/>
      <c r="O1253" s="35"/>
      <c r="P1253" s="35"/>
      <c r="Q1253" s="35"/>
      <c r="R1253" s="35"/>
      <c r="S1253" s="31"/>
      <c r="T1253" s="176"/>
      <c r="U1253" s="82"/>
      <c r="V1253" s="82"/>
      <c r="W1253" s="82"/>
      <c r="X1253" s="82"/>
      <c r="Y1253" s="82"/>
      <c r="Z1253" s="82"/>
      <c r="AA1253" s="82"/>
      <c r="AB1253" s="82"/>
      <c r="AC1253" s="82"/>
      <c r="AD1253" s="82"/>
      <c r="AE1253" s="82"/>
      <c r="AF1253" s="82"/>
      <c r="AG1253" s="82"/>
      <c r="AH1253" s="82"/>
      <c r="AI1253" s="82"/>
      <c r="AJ1253" s="82"/>
    </row>
    <row r="1254" spans="1:36" s="84" customFormat="1" x14ac:dyDescent="0.25">
      <c r="A1254" s="31"/>
      <c r="B1254" s="114"/>
      <c r="C1254" s="118"/>
      <c r="D1254" s="31"/>
      <c r="E1254" s="31"/>
      <c r="F1254" s="31"/>
      <c r="G1254" s="31"/>
      <c r="H1254" s="31"/>
      <c r="I1254" s="31"/>
      <c r="J1254" s="31"/>
      <c r="K1254" s="31"/>
      <c r="L1254" s="35"/>
      <c r="M1254" s="35"/>
      <c r="N1254" s="35"/>
      <c r="O1254" s="35"/>
      <c r="P1254" s="35"/>
      <c r="Q1254" s="35"/>
      <c r="R1254" s="35"/>
      <c r="S1254" s="31"/>
      <c r="T1254" s="176"/>
      <c r="U1254" s="82"/>
      <c r="V1254" s="82"/>
      <c r="W1254" s="82"/>
      <c r="X1254" s="82"/>
      <c r="Y1254" s="82"/>
      <c r="Z1254" s="82"/>
      <c r="AA1254" s="82"/>
      <c r="AB1254" s="82"/>
      <c r="AC1254" s="82"/>
      <c r="AD1254" s="82"/>
      <c r="AE1254" s="82"/>
      <c r="AF1254" s="82"/>
      <c r="AG1254" s="82"/>
      <c r="AH1254" s="82"/>
      <c r="AI1254" s="82"/>
      <c r="AJ1254" s="82"/>
    </row>
    <row r="1255" spans="1:36" s="84" customFormat="1" x14ac:dyDescent="0.25">
      <c r="A1255" s="31"/>
      <c r="B1255" s="114"/>
      <c r="C1255" s="118"/>
      <c r="D1255" s="31"/>
      <c r="E1255" s="31"/>
      <c r="F1255" s="31"/>
      <c r="G1255" s="31"/>
      <c r="H1255" s="31"/>
      <c r="I1255" s="31"/>
      <c r="J1255" s="31"/>
      <c r="K1255" s="31"/>
      <c r="L1255" s="35"/>
      <c r="M1255" s="35"/>
      <c r="N1255" s="35"/>
      <c r="O1255" s="35"/>
      <c r="P1255" s="35"/>
      <c r="Q1255" s="35"/>
      <c r="R1255" s="35"/>
      <c r="S1255" s="31"/>
      <c r="T1255" s="176"/>
      <c r="U1255" s="82"/>
      <c r="V1255" s="82"/>
      <c r="W1255" s="82"/>
      <c r="X1255" s="82"/>
      <c r="Y1255" s="82"/>
      <c r="Z1255" s="82"/>
      <c r="AA1255" s="82"/>
      <c r="AB1255" s="82"/>
      <c r="AC1255" s="82"/>
      <c r="AD1255" s="82"/>
      <c r="AE1255" s="82"/>
      <c r="AF1255" s="82"/>
      <c r="AG1255" s="82"/>
      <c r="AH1255" s="82"/>
      <c r="AI1255" s="82"/>
      <c r="AJ1255" s="82"/>
    </row>
    <row r="1256" spans="1:36" s="84" customFormat="1" x14ac:dyDescent="0.25">
      <c r="A1256" s="31"/>
      <c r="B1256" s="114"/>
      <c r="C1256" s="118"/>
      <c r="D1256" s="31"/>
      <c r="E1256" s="31"/>
      <c r="F1256" s="31"/>
      <c r="G1256" s="31"/>
      <c r="H1256" s="31"/>
      <c r="I1256" s="31"/>
      <c r="J1256" s="31"/>
      <c r="K1256" s="31"/>
      <c r="L1256" s="35"/>
      <c r="M1256" s="35"/>
      <c r="N1256" s="35"/>
      <c r="O1256" s="35"/>
      <c r="P1256" s="35"/>
      <c r="Q1256" s="35"/>
      <c r="R1256" s="35"/>
      <c r="S1256" s="31"/>
      <c r="T1256" s="176"/>
      <c r="U1256" s="82"/>
      <c r="V1256" s="82"/>
      <c r="W1256" s="82"/>
      <c r="X1256" s="82"/>
      <c r="Y1256" s="82"/>
      <c r="Z1256" s="82"/>
      <c r="AA1256" s="82"/>
      <c r="AB1256" s="82"/>
      <c r="AC1256" s="82"/>
      <c r="AD1256" s="82"/>
      <c r="AE1256" s="82"/>
      <c r="AF1256" s="82"/>
      <c r="AG1256" s="82"/>
      <c r="AH1256" s="82"/>
      <c r="AI1256" s="82"/>
      <c r="AJ1256" s="82"/>
    </row>
    <row r="1257" spans="1:36" s="84" customFormat="1" x14ac:dyDescent="0.25">
      <c r="A1257" s="31"/>
      <c r="B1257" s="114"/>
      <c r="C1257" s="118"/>
      <c r="D1257" s="31"/>
      <c r="E1257" s="31"/>
      <c r="F1257" s="31"/>
      <c r="G1257" s="31"/>
      <c r="H1257" s="31"/>
      <c r="I1257" s="31"/>
      <c r="J1257" s="31"/>
      <c r="K1257" s="31"/>
      <c r="L1257" s="35"/>
      <c r="M1257" s="35"/>
      <c r="N1257" s="35"/>
      <c r="O1257" s="35"/>
      <c r="P1257" s="35"/>
      <c r="Q1257" s="35"/>
      <c r="R1257" s="35"/>
      <c r="S1257" s="31"/>
      <c r="T1257" s="176"/>
      <c r="U1257" s="82"/>
      <c r="V1257" s="82"/>
      <c r="W1257" s="82"/>
      <c r="X1257" s="82"/>
      <c r="Y1257" s="82"/>
      <c r="Z1257" s="82"/>
      <c r="AA1257" s="82"/>
      <c r="AB1257" s="82"/>
      <c r="AC1257" s="82"/>
      <c r="AD1257" s="82"/>
      <c r="AE1257" s="82"/>
      <c r="AF1257" s="82"/>
      <c r="AG1257" s="82"/>
      <c r="AH1257" s="82"/>
      <c r="AI1257" s="82"/>
      <c r="AJ1257" s="82"/>
    </row>
    <row r="1258" spans="1:36" s="84" customFormat="1" x14ac:dyDescent="0.25">
      <c r="A1258" s="31"/>
      <c r="B1258" s="114"/>
      <c r="C1258" s="118"/>
      <c r="D1258" s="31"/>
      <c r="E1258" s="31"/>
      <c r="F1258" s="31"/>
      <c r="G1258" s="31"/>
      <c r="H1258" s="31"/>
      <c r="I1258" s="31"/>
      <c r="J1258" s="31"/>
      <c r="K1258" s="31"/>
      <c r="L1258" s="35"/>
      <c r="M1258" s="35"/>
      <c r="N1258" s="35"/>
      <c r="O1258" s="35"/>
      <c r="P1258" s="35"/>
      <c r="Q1258" s="35"/>
      <c r="R1258" s="35"/>
      <c r="S1258" s="31"/>
      <c r="T1258" s="176"/>
      <c r="U1258" s="82"/>
      <c r="V1258" s="82"/>
      <c r="W1258" s="82"/>
      <c r="X1258" s="82"/>
      <c r="Y1258" s="82"/>
      <c r="Z1258" s="82"/>
      <c r="AA1258" s="82"/>
      <c r="AB1258" s="82"/>
      <c r="AC1258" s="82"/>
      <c r="AD1258" s="82"/>
      <c r="AE1258" s="82"/>
      <c r="AF1258" s="82"/>
      <c r="AG1258" s="82"/>
      <c r="AH1258" s="82"/>
      <c r="AI1258" s="82"/>
      <c r="AJ1258" s="82"/>
    </row>
    <row r="1259" spans="1:36" s="84" customFormat="1" x14ac:dyDescent="0.25">
      <c r="A1259" s="31"/>
      <c r="B1259" s="114"/>
      <c r="C1259" s="118"/>
      <c r="D1259" s="31"/>
      <c r="E1259" s="31"/>
      <c r="F1259" s="31"/>
      <c r="G1259" s="31"/>
      <c r="H1259" s="31"/>
      <c r="I1259" s="31"/>
      <c r="J1259" s="31"/>
      <c r="K1259" s="31"/>
      <c r="L1259" s="35"/>
      <c r="M1259" s="35"/>
      <c r="N1259" s="35"/>
      <c r="O1259" s="35"/>
      <c r="P1259" s="35"/>
      <c r="Q1259" s="35"/>
      <c r="R1259" s="35"/>
      <c r="S1259" s="31"/>
      <c r="T1259" s="176"/>
      <c r="U1259" s="82"/>
      <c r="V1259" s="82"/>
      <c r="W1259" s="82"/>
      <c r="X1259" s="82"/>
      <c r="Y1259" s="82"/>
      <c r="Z1259" s="82"/>
      <c r="AA1259" s="82"/>
      <c r="AB1259" s="82"/>
      <c r="AC1259" s="82"/>
      <c r="AD1259" s="82"/>
      <c r="AE1259" s="82"/>
      <c r="AF1259" s="82"/>
      <c r="AG1259" s="82"/>
      <c r="AH1259" s="82"/>
      <c r="AI1259" s="82"/>
      <c r="AJ1259" s="82"/>
    </row>
    <row r="1260" spans="1:36" s="84" customFormat="1" x14ac:dyDescent="0.25">
      <c r="A1260" s="31"/>
      <c r="B1260" s="114"/>
      <c r="C1260" s="118"/>
      <c r="D1260" s="31"/>
      <c r="E1260" s="31"/>
      <c r="F1260" s="31"/>
      <c r="G1260" s="31"/>
      <c r="H1260" s="31"/>
      <c r="I1260" s="31"/>
      <c r="J1260" s="31"/>
      <c r="K1260" s="31"/>
      <c r="L1260" s="35"/>
      <c r="M1260" s="35"/>
      <c r="N1260" s="35"/>
      <c r="O1260" s="35"/>
      <c r="P1260" s="35"/>
      <c r="Q1260" s="35"/>
      <c r="R1260" s="35"/>
      <c r="S1260" s="31"/>
      <c r="T1260" s="176"/>
      <c r="U1260" s="82"/>
      <c r="V1260" s="82"/>
      <c r="W1260" s="82"/>
      <c r="X1260" s="82"/>
      <c r="Y1260" s="82"/>
      <c r="Z1260" s="82"/>
      <c r="AA1260" s="82"/>
      <c r="AB1260" s="82"/>
      <c r="AC1260" s="82"/>
      <c r="AD1260" s="82"/>
      <c r="AE1260" s="82"/>
      <c r="AF1260" s="82"/>
      <c r="AG1260" s="82"/>
      <c r="AH1260" s="82"/>
      <c r="AI1260" s="82"/>
      <c r="AJ1260" s="82"/>
    </row>
    <row r="1261" spans="1:36" s="84" customFormat="1" x14ac:dyDescent="0.25">
      <c r="A1261" s="31"/>
      <c r="B1261" s="114"/>
      <c r="C1261" s="118"/>
      <c r="D1261" s="31"/>
      <c r="E1261" s="31"/>
      <c r="F1261" s="31"/>
      <c r="G1261" s="31"/>
      <c r="H1261" s="31"/>
      <c r="I1261" s="31"/>
      <c r="J1261" s="31"/>
      <c r="K1261" s="31"/>
      <c r="L1261" s="35"/>
      <c r="M1261" s="35"/>
      <c r="N1261" s="35"/>
      <c r="O1261" s="35"/>
      <c r="P1261" s="35"/>
      <c r="Q1261" s="35"/>
      <c r="R1261" s="35"/>
      <c r="S1261" s="31"/>
      <c r="T1261" s="176"/>
      <c r="U1261" s="82"/>
      <c r="V1261" s="82"/>
      <c r="W1261" s="82"/>
      <c r="X1261" s="82"/>
      <c r="Y1261" s="82"/>
      <c r="Z1261" s="82"/>
      <c r="AA1261" s="82"/>
      <c r="AB1261" s="82"/>
      <c r="AC1261" s="82"/>
      <c r="AD1261" s="82"/>
      <c r="AE1261" s="82"/>
      <c r="AF1261" s="82"/>
      <c r="AG1261" s="82"/>
      <c r="AH1261" s="82"/>
      <c r="AI1261" s="82"/>
      <c r="AJ1261" s="82"/>
    </row>
    <row r="1262" spans="1:36" s="84" customFormat="1" x14ac:dyDescent="0.25">
      <c r="A1262" s="31"/>
      <c r="B1262" s="114"/>
      <c r="C1262" s="118"/>
      <c r="D1262" s="31"/>
      <c r="E1262" s="31"/>
      <c r="F1262" s="31"/>
      <c r="G1262" s="31"/>
      <c r="H1262" s="31"/>
      <c r="I1262" s="31"/>
      <c r="J1262" s="31"/>
      <c r="K1262" s="31"/>
      <c r="L1262" s="35"/>
      <c r="M1262" s="35"/>
      <c r="N1262" s="35"/>
      <c r="O1262" s="35"/>
      <c r="P1262" s="35"/>
      <c r="Q1262" s="35"/>
      <c r="R1262" s="35"/>
      <c r="S1262" s="31"/>
      <c r="T1262" s="176"/>
      <c r="U1262" s="82"/>
      <c r="V1262" s="82"/>
      <c r="W1262" s="82"/>
      <c r="X1262" s="82"/>
      <c r="Y1262" s="82"/>
      <c r="Z1262" s="82"/>
      <c r="AA1262" s="82"/>
      <c r="AB1262" s="82"/>
      <c r="AC1262" s="82"/>
      <c r="AD1262" s="82"/>
      <c r="AE1262" s="82"/>
      <c r="AF1262" s="82"/>
      <c r="AG1262" s="82"/>
      <c r="AH1262" s="82"/>
      <c r="AI1262" s="82"/>
      <c r="AJ1262" s="82"/>
    </row>
    <row r="1263" spans="1:36" s="84" customFormat="1" x14ac:dyDescent="0.25">
      <c r="A1263" s="31"/>
      <c r="B1263" s="114"/>
      <c r="C1263" s="118"/>
      <c r="D1263" s="31"/>
      <c r="E1263" s="31"/>
      <c r="F1263" s="31"/>
      <c r="G1263" s="31"/>
      <c r="H1263" s="31"/>
      <c r="I1263" s="31"/>
      <c r="J1263" s="31"/>
      <c r="K1263" s="31"/>
      <c r="L1263" s="35"/>
      <c r="M1263" s="35"/>
      <c r="N1263" s="35"/>
      <c r="O1263" s="35"/>
      <c r="P1263" s="35"/>
      <c r="Q1263" s="35"/>
      <c r="R1263" s="35"/>
      <c r="S1263" s="31"/>
      <c r="T1263" s="176"/>
      <c r="U1263" s="82"/>
      <c r="V1263" s="82"/>
      <c r="W1263" s="82"/>
      <c r="X1263" s="82"/>
      <c r="Y1263" s="82"/>
      <c r="Z1263" s="82"/>
      <c r="AA1263" s="82"/>
      <c r="AB1263" s="82"/>
      <c r="AC1263" s="82"/>
      <c r="AD1263" s="82"/>
      <c r="AE1263" s="82"/>
      <c r="AF1263" s="82"/>
      <c r="AG1263" s="82"/>
      <c r="AH1263" s="82"/>
      <c r="AI1263" s="82"/>
      <c r="AJ1263" s="82"/>
    </row>
    <row r="1264" spans="1:36" s="84" customFormat="1" x14ac:dyDescent="0.25">
      <c r="A1264" s="31"/>
      <c r="B1264" s="114"/>
      <c r="C1264" s="118"/>
      <c r="D1264" s="31"/>
      <c r="E1264" s="31"/>
      <c r="F1264" s="31"/>
      <c r="G1264" s="31"/>
      <c r="H1264" s="31"/>
      <c r="I1264" s="31"/>
      <c r="J1264" s="31"/>
      <c r="K1264" s="31"/>
      <c r="L1264" s="35"/>
      <c r="M1264" s="35"/>
      <c r="N1264" s="35"/>
      <c r="O1264" s="35"/>
      <c r="P1264" s="35"/>
      <c r="Q1264" s="35"/>
      <c r="R1264" s="35"/>
      <c r="S1264" s="31"/>
      <c r="T1264" s="176"/>
      <c r="U1264" s="82"/>
      <c r="V1264" s="82"/>
      <c r="W1264" s="82"/>
      <c r="X1264" s="82"/>
      <c r="Y1264" s="82"/>
      <c r="Z1264" s="82"/>
      <c r="AA1264" s="82"/>
      <c r="AB1264" s="82"/>
      <c r="AC1264" s="82"/>
      <c r="AD1264" s="82"/>
      <c r="AE1264" s="82"/>
      <c r="AF1264" s="82"/>
      <c r="AG1264" s="82"/>
      <c r="AH1264" s="82"/>
      <c r="AI1264" s="82"/>
      <c r="AJ1264" s="82"/>
    </row>
    <row r="1265" spans="1:36" s="84" customFormat="1" x14ac:dyDescent="0.25">
      <c r="A1265" s="31"/>
      <c r="B1265" s="114"/>
      <c r="C1265" s="118"/>
      <c r="D1265" s="31"/>
      <c r="E1265" s="31"/>
      <c r="F1265" s="31"/>
      <c r="G1265" s="31"/>
      <c r="H1265" s="31"/>
      <c r="I1265" s="31"/>
      <c r="J1265" s="31"/>
      <c r="K1265" s="31"/>
      <c r="L1265" s="35"/>
      <c r="M1265" s="35"/>
      <c r="N1265" s="35"/>
      <c r="O1265" s="35"/>
      <c r="P1265" s="35"/>
      <c r="Q1265" s="35"/>
      <c r="R1265" s="35"/>
      <c r="S1265" s="31"/>
      <c r="T1265" s="176"/>
      <c r="U1265" s="82"/>
      <c r="V1265" s="82"/>
      <c r="W1265" s="82"/>
      <c r="X1265" s="82"/>
      <c r="Y1265" s="82"/>
      <c r="Z1265" s="82"/>
      <c r="AA1265" s="82"/>
      <c r="AB1265" s="82"/>
      <c r="AC1265" s="82"/>
      <c r="AD1265" s="82"/>
      <c r="AE1265" s="82"/>
      <c r="AF1265" s="82"/>
      <c r="AG1265" s="82"/>
      <c r="AH1265" s="82"/>
      <c r="AI1265" s="82"/>
      <c r="AJ1265" s="82"/>
    </row>
    <row r="1266" spans="1:36" s="84" customFormat="1" x14ac:dyDescent="0.25">
      <c r="A1266" s="31"/>
      <c r="B1266" s="114"/>
      <c r="C1266" s="118"/>
      <c r="D1266" s="31"/>
      <c r="E1266" s="31"/>
      <c r="F1266" s="31"/>
      <c r="G1266" s="31"/>
      <c r="H1266" s="31"/>
      <c r="I1266" s="31"/>
      <c r="J1266" s="31"/>
      <c r="K1266" s="31"/>
      <c r="L1266" s="35"/>
      <c r="M1266" s="35"/>
      <c r="N1266" s="35"/>
      <c r="O1266" s="35"/>
      <c r="P1266" s="35"/>
      <c r="Q1266" s="35"/>
      <c r="R1266" s="35"/>
      <c r="S1266" s="31"/>
      <c r="T1266" s="176"/>
      <c r="U1266" s="82"/>
      <c r="V1266" s="82"/>
      <c r="W1266" s="82"/>
      <c r="X1266" s="82"/>
      <c r="Y1266" s="82"/>
      <c r="Z1266" s="82"/>
      <c r="AA1266" s="82"/>
      <c r="AB1266" s="82"/>
      <c r="AC1266" s="82"/>
      <c r="AD1266" s="82"/>
      <c r="AE1266" s="82"/>
      <c r="AF1266" s="82"/>
      <c r="AG1266" s="82"/>
      <c r="AH1266" s="82"/>
      <c r="AI1266" s="82"/>
      <c r="AJ1266" s="82"/>
    </row>
    <row r="1267" spans="1:36" s="84" customFormat="1" x14ac:dyDescent="0.25">
      <c r="A1267" s="31"/>
      <c r="B1267" s="114"/>
      <c r="C1267" s="118"/>
      <c r="D1267" s="31"/>
      <c r="E1267" s="31"/>
      <c r="F1267" s="31"/>
      <c r="G1267" s="31"/>
      <c r="H1267" s="31"/>
      <c r="I1267" s="31"/>
      <c r="J1267" s="31"/>
      <c r="K1267" s="31"/>
      <c r="L1267" s="35"/>
      <c r="M1267" s="35"/>
      <c r="N1267" s="35"/>
      <c r="O1267" s="35"/>
      <c r="P1267" s="35"/>
      <c r="Q1267" s="35"/>
      <c r="R1267" s="35"/>
      <c r="S1267" s="31"/>
      <c r="T1267" s="176"/>
      <c r="U1267" s="82"/>
      <c r="V1267" s="82"/>
      <c r="W1267" s="82"/>
      <c r="X1267" s="82"/>
      <c r="Y1267" s="82"/>
      <c r="Z1267" s="82"/>
      <c r="AA1267" s="82"/>
      <c r="AB1267" s="82"/>
      <c r="AC1267" s="82"/>
      <c r="AD1267" s="82"/>
      <c r="AE1267" s="82"/>
      <c r="AF1267" s="82"/>
      <c r="AG1267" s="82"/>
      <c r="AH1267" s="82"/>
      <c r="AI1267" s="82"/>
      <c r="AJ1267" s="82"/>
    </row>
    <row r="1268" spans="1:36" s="84" customFormat="1" x14ac:dyDescent="0.25">
      <c r="A1268" s="31"/>
      <c r="B1268" s="114"/>
      <c r="C1268" s="118"/>
      <c r="D1268" s="31"/>
      <c r="E1268" s="31"/>
      <c r="F1268" s="31"/>
      <c r="G1268" s="31"/>
      <c r="H1268" s="31"/>
      <c r="I1268" s="31"/>
      <c r="J1268" s="31"/>
      <c r="K1268" s="31"/>
      <c r="L1268" s="35"/>
      <c r="M1268" s="35"/>
      <c r="N1268" s="35"/>
      <c r="O1268" s="35"/>
      <c r="P1268" s="35"/>
      <c r="Q1268" s="35"/>
      <c r="R1268" s="35"/>
      <c r="S1268" s="31"/>
      <c r="T1268" s="176"/>
      <c r="U1268" s="82"/>
      <c r="V1268" s="82"/>
      <c r="W1268" s="82"/>
      <c r="X1268" s="82"/>
      <c r="Y1268" s="82"/>
      <c r="Z1268" s="82"/>
      <c r="AA1268" s="82"/>
      <c r="AB1268" s="82"/>
      <c r="AC1268" s="82"/>
      <c r="AD1268" s="82"/>
      <c r="AE1268" s="82"/>
      <c r="AF1268" s="82"/>
      <c r="AG1268" s="82"/>
      <c r="AH1268" s="82"/>
      <c r="AI1268" s="82"/>
      <c r="AJ1268" s="82"/>
    </row>
    <row r="1269" spans="1:36" s="84" customFormat="1" x14ac:dyDescent="0.25">
      <c r="A1269" s="31"/>
      <c r="B1269" s="114"/>
      <c r="C1269" s="118"/>
      <c r="D1269" s="31"/>
      <c r="E1269" s="31"/>
      <c r="F1269" s="31"/>
      <c r="G1269" s="31"/>
      <c r="H1269" s="31"/>
      <c r="I1269" s="31"/>
      <c r="J1269" s="31"/>
      <c r="K1269" s="31"/>
      <c r="L1269" s="35"/>
      <c r="M1269" s="35"/>
      <c r="N1269" s="35"/>
      <c r="O1269" s="35"/>
      <c r="P1269" s="35"/>
      <c r="Q1269" s="35"/>
      <c r="R1269" s="35"/>
      <c r="S1269" s="31"/>
      <c r="T1269" s="176"/>
      <c r="U1269" s="82"/>
      <c r="V1269" s="82"/>
      <c r="W1269" s="82"/>
      <c r="X1269" s="82"/>
      <c r="Y1269" s="82"/>
      <c r="Z1269" s="82"/>
      <c r="AA1269" s="82"/>
      <c r="AB1269" s="82"/>
      <c r="AC1269" s="82"/>
      <c r="AD1269" s="82"/>
      <c r="AE1269" s="82"/>
      <c r="AF1269" s="82"/>
      <c r="AG1269" s="82"/>
      <c r="AH1269" s="82"/>
      <c r="AI1269" s="82"/>
      <c r="AJ1269" s="82"/>
    </row>
    <row r="1270" spans="1:36" s="84" customFormat="1" x14ac:dyDescent="0.25">
      <c r="A1270" s="31"/>
      <c r="B1270" s="114"/>
      <c r="C1270" s="118"/>
      <c r="D1270" s="31"/>
      <c r="E1270" s="31"/>
      <c r="F1270" s="31"/>
      <c r="G1270" s="31"/>
      <c r="H1270" s="31"/>
      <c r="I1270" s="31"/>
      <c r="J1270" s="31"/>
      <c r="K1270" s="31"/>
      <c r="L1270" s="35"/>
      <c r="M1270" s="35"/>
      <c r="N1270" s="35"/>
      <c r="O1270" s="35"/>
      <c r="P1270" s="35"/>
      <c r="Q1270" s="35"/>
      <c r="R1270" s="35"/>
      <c r="S1270" s="31"/>
      <c r="T1270" s="176"/>
      <c r="U1270" s="82"/>
      <c r="V1270" s="82"/>
      <c r="W1270" s="82"/>
      <c r="X1270" s="82"/>
      <c r="Y1270" s="82"/>
      <c r="Z1270" s="82"/>
      <c r="AA1270" s="82"/>
      <c r="AB1270" s="82"/>
      <c r="AC1270" s="82"/>
      <c r="AD1270" s="82"/>
      <c r="AE1270" s="82"/>
      <c r="AF1270" s="82"/>
      <c r="AG1270" s="82"/>
      <c r="AH1270" s="82"/>
      <c r="AI1270" s="82"/>
      <c r="AJ1270" s="82"/>
    </row>
    <row r="1271" spans="1:36" s="84" customFormat="1" x14ac:dyDescent="0.25">
      <c r="A1271" s="31"/>
      <c r="B1271" s="114"/>
      <c r="C1271" s="118"/>
      <c r="D1271" s="31"/>
      <c r="E1271" s="31"/>
      <c r="F1271" s="31"/>
      <c r="G1271" s="31"/>
      <c r="H1271" s="31"/>
      <c r="I1271" s="31"/>
      <c r="J1271" s="31"/>
      <c r="K1271" s="31"/>
      <c r="L1271" s="35"/>
      <c r="M1271" s="35"/>
      <c r="N1271" s="35"/>
      <c r="O1271" s="35"/>
      <c r="P1271" s="35"/>
      <c r="Q1271" s="35"/>
      <c r="R1271" s="35"/>
      <c r="S1271" s="31"/>
      <c r="T1271" s="176"/>
      <c r="U1271" s="82"/>
      <c r="V1271" s="82"/>
      <c r="W1271" s="82"/>
      <c r="X1271" s="82"/>
      <c r="Y1271" s="82"/>
      <c r="Z1271" s="82"/>
      <c r="AA1271" s="82"/>
      <c r="AB1271" s="82"/>
      <c r="AC1271" s="82"/>
      <c r="AD1271" s="82"/>
      <c r="AE1271" s="82"/>
      <c r="AF1271" s="82"/>
      <c r="AG1271" s="82"/>
      <c r="AH1271" s="82"/>
      <c r="AI1271" s="82"/>
      <c r="AJ1271" s="82"/>
    </row>
    <row r="1272" spans="1:36" s="84" customFormat="1" x14ac:dyDescent="0.25">
      <c r="A1272" s="31"/>
      <c r="B1272" s="114"/>
      <c r="C1272" s="118"/>
      <c r="D1272" s="31"/>
      <c r="E1272" s="31"/>
      <c r="F1272" s="31"/>
      <c r="G1272" s="31"/>
      <c r="H1272" s="31"/>
      <c r="I1272" s="31"/>
      <c r="J1272" s="31"/>
      <c r="K1272" s="31"/>
      <c r="L1272" s="35"/>
      <c r="M1272" s="35"/>
      <c r="N1272" s="35"/>
      <c r="O1272" s="35"/>
      <c r="P1272" s="35"/>
      <c r="Q1272" s="35"/>
      <c r="R1272" s="35"/>
      <c r="S1272" s="31"/>
      <c r="T1272" s="176"/>
      <c r="U1272" s="82"/>
      <c r="V1272" s="82"/>
      <c r="W1272" s="82"/>
      <c r="X1272" s="82"/>
      <c r="Y1272" s="82"/>
      <c r="Z1272" s="82"/>
      <c r="AA1272" s="82"/>
      <c r="AB1272" s="82"/>
      <c r="AC1272" s="82"/>
      <c r="AD1272" s="82"/>
      <c r="AE1272" s="82"/>
      <c r="AF1272" s="82"/>
      <c r="AG1272" s="82"/>
      <c r="AH1272" s="82"/>
      <c r="AI1272" s="82"/>
      <c r="AJ1272" s="82"/>
    </row>
    <row r="1273" spans="1:36" s="84" customFormat="1" x14ac:dyDescent="0.25">
      <c r="A1273" s="31"/>
      <c r="B1273" s="114"/>
      <c r="C1273" s="118"/>
      <c r="D1273" s="31"/>
      <c r="E1273" s="31"/>
      <c r="F1273" s="31"/>
      <c r="G1273" s="31"/>
      <c r="H1273" s="31"/>
      <c r="I1273" s="31"/>
      <c r="J1273" s="31"/>
      <c r="K1273" s="31"/>
      <c r="L1273" s="35"/>
      <c r="M1273" s="35"/>
      <c r="N1273" s="35"/>
      <c r="O1273" s="35"/>
      <c r="P1273" s="35"/>
      <c r="Q1273" s="35"/>
      <c r="R1273" s="35"/>
      <c r="S1273" s="31"/>
      <c r="T1273" s="176"/>
      <c r="U1273" s="82"/>
      <c r="V1273" s="82"/>
      <c r="W1273" s="82"/>
      <c r="X1273" s="82"/>
      <c r="Y1273" s="82"/>
      <c r="Z1273" s="82"/>
      <c r="AA1273" s="82"/>
      <c r="AB1273" s="82"/>
      <c r="AC1273" s="82"/>
      <c r="AD1273" s="82"/>
      <c r="AE1273" s="82"/>
      <c r="AF1273" s="82"/>
      <c r="AG1273" s="82"/>
      <c r="AH1273" s="82"/>
      <c r="AI1273" s="82"/>
      <c r="AJ1273" s="82"/>
    </row>
    <row r="1274" spans="1:36" s="84" customFormat="1" x14ac:dyDescent="0.25">
      <c r="A1274" s="31"/>
      <c r="B1274" s="114"/>
      <c r="C1274" s="118"/>
      <c r="D1274" s="31"/>
      <c r="E1274" s="31"/>
      <c r="F1274" s="31"/>
      <c r="G1274" s="31"/>
      <c r="H1274" s="31"/>
      <c r="I1274" s="31"/>
      <c r="J1274" s="31"/>
      <c r="K1274" s="31"/>
      <c r="L1274" s="35"/>
      <c r="M1274" s="35"/>
      <c r="N1274" s="35"/>
      <c r="O1274" s="35"/>
      <c r="P1274" s="35"/>
      <c r="Q1274" s="35"/>
      <c r="R1274" s="35"/>
      <c r="S1274" s="31"/>
      <c r="T1274" s="176"/>
      <c r="U1274" s="82"/>
      <c r="V1274" s="82"/>
      <c r="W1274" s="82"/>
      <c r="X1274" s="82"/>
      <c r="Y1274" s="82"/>
      <c r="Z1274" s="82"/>
      <c r="AA1274" s="82"/>
      <c r="AB1274" s="82"/>
      <c r="AC1274" s="82"/>
      <c r="AD1274" s="82"/>
      <c r="AE1274" s="82"/>
      <c r="AF1274" s="82"/>
      <c r="AG1274" s="82"/>
      <c r="AH1274" s="82"/>
      <c r="AI1274" s="82"/>
      <c r="AJ1274" s="82"/>
    </row>
    <row r="1275" spans="1:36" s="84" customFormat="1" x14ac:dyDescent="0.25">
      <c r="A1275" s="31"/>
      <c r="B1275" s="114"/>
      <c r="C1275" s="118"/>
      <c r="D1275" s="31"/>
      <c r="E1275" s="31"/>
      <c r="F1275" s="31"/>
      <c r="G1275" s="31"/>
      <c r="H1275" s="31"/>
      <c r="I1275" s="31"/>
      <c r="J1275" s="31"/>
      <c r="K1275" s="31"/>
      <c r="L1275" s="35"/>
      <c r="M1275" s="35"/>
      <c r="N1275" s="35"/>
      <c r="O1275" s="35"/>
      <c r="P1275" s="35"/>
      <c r="Q1275" s="35"/>
      <c r="R1275" s="35"/>
      <c r="S1275" s="31"/>
      <c r="T1275" s="176"/>
      <c r="U1275" s="82"/>
      <c r="V1275" s="82"/>
      <c r="W1275" s="82"/>
      <c r="X1275" s="82"/>
      <c r="Y1275" s="82"/>
      <c r="Z1275" s="82"/>
      <c r="AA1275" s="82"/>
      <c r="AB1275" s="82"/>
      <c r="AC1275" s="82"/>
      <c r="AD1275" s="82"/>
      <c r="AE1275" s="82"/>
      <c r="AF1275" s="82"/>
      <c r="AG1275" s="82"/>
      <c r="AH1275" s="82"/>
      <c r="AI1275" s="82"/>
      <c r="AJ1275" s="82"/>
    </row>
    <row r="1276" spans="1:36" s="84" customFormat="1" x14ac:dyDescent="0.25">
      <c r="A1276" s="31"/>
      <c r="B1276" s="114"/>
      <c r="C1276" s="118"/>
      <c r="D1276" s="31"/>
      <c r="E1276" s="31"/>
      <c r="F1276" s="31"/>
      <c r="G1276" s="31"/>
      <c r="H1276" s="31"/>
      <c r="I1276" s="31"/>
      <c r="J1276" s="31"/>
      <c r="K1276" s="31"/>
      <c r="L1276" s="35"/>
      <c r="M1276" s="35"/>
      <c r="N1276" s="35"/>
      <c r="O1276" s="35"/>
      <c r="P1276" s="35"/>
      <c r="Q1276" s="35"/>
      <c r="R1276" s="35"/>
      <c r="S1276" s="31"/>
      <c r="T1276" s="176"/>
      <c r="U1276" s="82"/>
      <c r="V1276" s="82"/>
      <c r="W1276" s="82"/>
      <c r="X1276" s="82"/>
      <c r="Y1276" s="82"/>
      <c r="Z1276" s="82"/>
      <c r="AA1276" s="82"/>
      <c r="AB1276" s="82"/>
      <c r="AC1276" s="82"/>
      <c r="AD1276" s="82"/>
      <c r="AE1276" s="82"/>
      <c r="AF1276" s="82"/>
      <c r="AG1276" s="82"/>
      <c r="AH1276" s="82"/>
      <c r="AI1276" s="82"/>
      <c r="AJ1276" s="82"/>
    </row>
    <row r="1277" spans="1:36" s="84" customFormat="1" x14ac:dyDescent="0.25">
      <c r="A1277" s="31"/>
      <c r="B1277" s="114"/>
      <c r="C1277" s="118"/>
      <c r="D1277" s="31"/>
      <c r="E1277" s="31"/>
      <c r="F1277" s="31"/>
      <c r="G1277" s="31"/>
      <c r="H1277" s="31"/>
      <c r="I1277" s="31"/>
      <c r="J1277" s="31"/>
      <c r="K1277" s="31"/>
      <c r="L1277" s="35"/>
      <c r="M1277" s="35"/>
      <c r="N1277" s="35"/>
      <c r="O1277" s="35"/>
      <c r="P1277" s="35"/>
      <c r="Q1277" s="35"/>
      <c r="R1277" s="35"/>
      <c r="S1277" s="31"/>
      <c r="T1277" s="176"/>
      <c r="U1277" s="82"/>
      <c r="V1277" s="82"/>
      <c r="W1277" s="82"/>
      <c r="X1277" s="82"/>
      <c r="Y1277" s="82"/>
      <c r="Z1277" s="82"/>
      <c r="AA1277" s="82"/>
      <c r="AB1277" s="82"/>
      <c r="AC1277" s="82"/>
      <c r="AD1277" s="82"/>
      <c r="AE1277" s="82"/>
      <c r="AF1277" s="82"/>
      <c r="AG1277" s="82"/>
      <c r="AH1277" s="82"/>
      <c r="AI1277" s="82"/>
      <c r="AJ1277" s="82"/>
    </row>
    <row r="1278" spans="1:36" s="84" customFormat="1" x14ac:dyDescent="0.25">
      <c r="A1278" s="31"/>
      <c r="B1278" s="114"/>
      <c r="C1278" s="118"/>
      <c r="D1278" s="31"/>
      <c r="E1278" s="31"/>
      <c r="F1278" s="31"/>
      <c r="G1278" s="31"/>
      <c r="H1278" s="31"/>
      <c r="I1278" s="31"/>
      <c r="J1278" s="31"/>
      <c r="K1278" s="31"/>
      <c r="L1278" s="35"/>
      <c r="M1278" s="35"/>
      <c r="N1278" s="35"/>
      <c r="O1278" s="35"/>
      <c r="P1278" s="35"/>
      <c r="Q1278" s="35"/>
      <c r="R1278" s="35"/>
      <c r="S1278" s="31"/>
      <c r="T1278" s="176"/>
      <c r="U1278" s="82"/>
      <c r="V1278" s="82"/>
      <c r="W1278" s="82"/>
      <c r="X1278" s="82"/>
      <c r="Y1278" s="82"/>
      <c r="Z1278" s="82"/>
      <c r="AA1278" s="82"/>
      <c r="AB1278" s="82"/>
      <c r="AC1278" s="82"/>
      <c r="AD1278" s="82"/>
      <c r="AE1278" s="82"/>
      <c r="AF1278" s="82"/>
      <c r="AG1278" s="82"/>
      <c r="AH1278" s="82"/>
      <c r="AI1278" s="82"/>
      <c r="AJ1278" s="82"/>
    </row>
    <row r="1279" spans="1:36" s="84" customFormat="1" x14ac:dyDescent="0.25">
      <c r="A1279" s="31"/>
      <c r="B1279" s="114"/>
      <c r="C1279" s="118"/>
      <c r="D1279" s="31"/>
      <c r="E1279" s="31"/>
      <c r="F1279" s="31"/>
      <c r="G1279" s="31"/>
      <c r="H1279" s="31"/>
      <c r="I1279" s="31"/>
      <c r="J1279" s="31"/>
      <c r="K1279" s="31"/>
      <c r="L1279" s="35"/>
      <c r="M1279" s="35"/>
      <c r="N1279" s="35"/>
      <c r="O1279" s="35"/>
      <c r="P1279" s="35"/>
      <c r="Q1279" s="35"/>
      <c r="R1279" s="35"/>
      <c r="S1279" s="31"/>
      <c r="T1279" s="176"/>
      <c r="U1279" s="82"/>
      <c r="V1279" s="82"/>
      <c r="W1279" s="82"/>
      <c r="X1279" s="82"/>
      <c r="Y1279" s="82"/>
      <c r="Z1279" s="82"/>
      <c r="AA1279" s="82"/>
      <c r="AB1279" s="82"/>
      <c r="AC1279" s="82"/>
      <c r="AD1279" s="82"/>
      <c r="AE1279" s="82"/>
      <c r="AF1279" s="82"/>
      <c r="AG1279" s="82"/>
      <c r="AH1279" s="82"/>
      <c r="AI1279" s="82"/>
      <c r="AJ1279" s="82"/>
    </row>
    <row r="1280" spans="1:36" s="84" customFormat="1" x14ac:dyDescent="0.25">
      <c r="A1280" s="31"/>
      <c r="B1280" s="114"/>
      <c r="C1280" s="118"/>
      <c r="D1280" s="31"/>
      <c r="E1280" s="31"/>
      <c r="F1280" s="31"/>
      <c r="G1280" s="31"/>
      <c r="H1280" s="31"/>
      <c r="I1280" s="31"/>
      <c r="J1280" s="31"/>
      <c r="K1280" s="31"/>
      <c r="L1280" s="35"/>
      <c r="M1280" s="35"/>
      <c r="N1280" s="35"/>
      <c r="O1280" s="35"/>
      <c r="P1280" s="35"/>
      <c r="Q1280" s="35"/>
      <c r="R1280" s="35"/>
      <c r="S1280" s="31"/>
      <c r="T1280" s="176"/>
      <c r="U1280" s="82"/>
      <c r="V1280" s="82"/>
      <c r="W1280" s="82"/>
      <c r="X1280" s="82"/>
      <c r="Y1280" s="82"/>
      <c r="Z1280" s="82"/>
      <c r="AA1280" s="82"/>
      <c r="AB1280" s="82"/>
      <c r="AC1280" s="82"/>
      <c r="AD1280" s="82"/>
      <c r="AE1280" s="82"/>
      <c r="AF1280" s="82"/>
      <c r="AG1280" s="82"/>
      <c r="AH1280" s="82"/>
      <c r="AI1280" s="82"/>
      <c r="AJ1280" s="82"/>
    </row>
    <row r="1281" spans="1:36" s="84" customFormat="1" x14ac:dyDescent="0.25">
      <c r="A1281" s="31"/>
      <c r="B1281" s="114"/>
      <c r="C1281" s="118"/>
      <c r="D1281" s="31"/>
      <c r="E1281" s="31"/>
      <c r="F1281" s="31"/>
      <c r="G1281" s="31"/>
      <c r="H1281" s="31"/>
      <c r="I1281" s="31"/>
      <c r="J1281" s="31"/>
      <c r="K1281" s="31"/>
      <c r="L1281" s="35"/>
      <c r="M1281" s="35"/>
      <c r="N1281" s="35"/>
      <c r="O1281" s="35"/>
      <c r="P1281" s="35"/>
      <c r="Q1281" s="35"/>
      <c r="R1281" s="35"/>
      <c r="S1281" s="31"/>
      <c r="T1281" s="176"/>
      <c r="U1281" s="82"/>
      <c r="V1281" s="82"/>
      <c r="W1281" s="82"/>
      <c r="X1281" s="82"/>
      <c r="Y1281" s="82"/>
      <c r="Z1281" s="82"/>
      <c r="AA1281" s="82"/>
      <c r="AB1281" s="82"/>
      <c r="AC1281" s="82"/>
      <c r="AD1281" s="82"/>
      <c r="AE1281" s="82"/>
      <c r="AF1281" s="82"/>
      <c r="AG1281" s="82"/>
      <c r="AH1281" s="82"/>
      <c r="AI1281" s="82"/>
      <c r="AJ1281" s="82"/>
    </row>
    <row r="1282" spans="1:36" s="84" customFormat="1" x14ac:dyDescent="0.25">
      <c r="A1282" s="31"/>
      <c r="B1282" s="114"/>
      <c r="C1282" s="118"/>
      <c r="D1282" s="31"/>
      <c r="E1282" s="31"/>
      <c r="F1282" s="31"/>
      <c r="G1282" s="31"/>
      <c r="H1282" s="31"/>
      <c r="I1282" s="31"/>
      <c r="J1282" s="31"/>
      <c r="K1282" s="31"/>
      <c r="L1282" s="35"/>
      <c r="M1282" s="35"/>
      <c r="N1282" s="35"/>
      <c r="O1282" s="35"/>
      <c r="P1282" s="35"/>
      <c r="Q1282" s="35"/>
      <c r="R1282" s="35"/>
      <c r="S1282" s="31"/>
      <c r="T1282" s="176"/>
      <c r="U1282" s="82"/>
      <c r="V1282" s="82"/>
      <c r="W1282" s="82"/>
      <c r="X1282" s="82"/>
      <c r="Y1282" s="82"/>
      <c r="Z1282" s="82"/>
      <c r="AA1282" s="82"/>
      <c r="AB1282" s="82"/>
      <c r="AC1282" s="82"/>
      <c r="AD1282" s="82"/>
      <c r="AE1282" s="82"/>
      <c r="AF1282" s="82"/>
      <c r="AG1282" s="82"/>
      <c r="AH1282" s="82"/>
      <c r="AI1282" s="82"/>
      <c r="AJ1282" s="82"/>
    </row>
    <row r="1283" spans="1:36" s="84" customFormat="1" x14ac:dyDescent="0.25">
      <c r="A1283" s="31"/>
      <c r="B1283" s="114"/>
      <c r="C1283" s="118"/>
      <c r="D1283" s="31"/>
      <c r="E1283" s="31"/>
      <c r="F1283" s="31"/>
      <c r="G1283" s="31"/>
      <c r="H1283" s="31"/>
      <c r="I1283" s="31"/>
      <c r="J1283" s="31"/>
      <c r="K1283" s="31"/>
      <c r="L1283" s="35"/>
      <c r="M1283" s="35"/>
      <c r="N1283" s="35"/>
      <c r="O1283" s="35"/>
      <c r="P1283" s="35"/>
      <c r="Q1283" s="35"/>
      <c r="R1283" s="35"/>
      <c r="S1283" s="31"/>
      <c r="T1283" s="176"/>
      <c r="U1283" s="82"/>
      <c r="V1283" s="82"/>
      <c r="W1283" s="82"/>
      <c r="X1283" s="82"/>
      <c r="Y1283" s="82"/>
      <c r="Z1283" s="82"/>
      <c r="AA1283" s="82"/>
      <c r="AB1283" s="82"/>
      <c r="AC1283" s="82"/>
      <c r="AD1283" s="82"/>
      <c r="AE1283" s="82"/>
      <c r="AF1283" s="82"/>
      <c r="AG1283" s="82"/>
      <c r="AH1283" s="82"/>
      <c r="AI1283" s="82"/>
      <c r="AJ1283" s="82"/>
    </row>
    <row r="1284" spans="1:36" s="84" customFormat="1" x14ac:dyDescent="0.25">
      <c r="A1284" s="31"/>
      <c r="B1284" s="114"/>
      <c r="C1284" s="118"/>
      <c r="D1284" s="31"/>
      <c r="E1284" s="31"/>
      <c r="F1284" s="31"/>
      <c r="G1284" s="31"/>
      <c r="H1284" s="31"/>
      <c r="I1284" s="31"/>
      <c r="J1284" s="31"/>
      <c r="K1284" s="31"/>
      <c r="L1284" s="35"/>
      <c r="M1284" s="35"/>
      <c r="N1284" s="35"/>
      <c r="O1284" s="35"/>
      <c r="P1284" s="35"/>
      <c r="Q1284" s="35"/>
      <c r="R1284" s="35"/>
      <c r="S1284" s="31"/>
      <c r="T1284" s="176"/>
      <c r="U1284" s="82"/>
      <c r="V1284" s="82"/>
      <c r="W1284" s="82"/>
      <c r="X1284" s="82"/>
      <c r="Y1284" s="82"/>
      <c r="Z1284" s="82"/>
      <c r="AA1284" s="82"/>
      <c r="AB1284" s="82"/>
      <c r="AC1284" s="82"/>
      <c r="AD1284" s="82"/>
      <c r="AE1284" s="82"/>
      <c r="AF1284" s="82"/>
      <c r="AG1284" s="82"/>
      <c r="AH1284" s="82"/>
      <c r="AI1284" s="82"/>
      <c r="AJ1284" s="82"/>
    </row>
    <row r="1285" spans="1:36" s="84" customFormat="1" x14ac:dyDescent="0.25">
      <c r="A1285" s="31"/>
      <c r="B1285" s="114"/>
      <c r="C1285" s="118"/>
      <c r="D1285" s="31"/>
      <c r="E1285" s="31"/>
      <c r="F1285" s="31"/>
      <c r="G1285" s="31"/>
      <c r="H1285" s="31"/>
      <c r="I1285" s="31"/>
      <c r="J1285" s="31"/>
      <c r="K1285" s="31"/>
      <c r="L1285" s="35"/>
      <c r="M1285" s="35"/>
      <c r="N1285" s="35"/>
      <c r="O1285" s="35"/>
      <c r="P1285" s="35"/>
      <c r="Q1285" s="35"/>
      <c r="R1285" s="35"/>
      <c r="S1285" s="31"/>
      <c r="T1285" s="176"/>
      <c r="U1285" s="82"/>
      <c r="V1285" s="82"/>
      <c r="W1285" s="82"/>
      <c r="X1285" s="82"/>
      <c r="Y1285" s="82"/>
      <c r="Z1285" s="82"/>
      <c r="AA1285" s="82"/>
      <c r="AB1285" s="82"/>
      <c r="AC1285" s="82"/>
      <c r="AD1285" s="82"/>
      <c r="AE1285" s="82"/>
      <c r="AF1285" s="82"/>
      <c r="AG1285" s="82"/>
      <c r="AH1285" s="82"/>
      <c r="AI1285" s="82"/>
      <c r="AJ1285" s="82"/>
    </row>
    <row r="1286" spans="1:36" s="84" customFormat="1" x14ac:dyDescent="0.25">
      <c r="A1286" s="31"/>
      <c r="B1286" s="114"/>
      <c r="C1286" s="118"/>
      <c r="D1286" s="31"/>
      <c r="E1286" s="31"/>
      <c r="F1286" s="31"/>
      <c r="G1286" s="31"/>
      <c r="H1286" s="31"/>
      <c r="I1286" s="31"/>
      <c r="J1286" s="31"/>
      <c r="K1286" s="31"/>
      <c r="L1286" s="35"/>
      <c r="M1286" s="35"/>
      <c r="N1286" s="35"/>
      <c r="O1286" s="35"/>
      <c r="P1286" s="35"/>
      <c r="Q1286" s="35"/>
      <c r="R1286" s="35"/>
      <c r="S1286" s="31"/>
      <c r="T1286" s="176"/>
      <c r="U1286" s="82"/>
      <c r="V1286" s="82"/>
      <c r="W1286" s="82"/>
      <c r="X1286" s="82"/>
      <c r="Y1286" s="82"/>
      <c r="Z1286" s="82"/>
      <c r="AA1286" s="82"/>
      <c r="AB1286" s="82"/>
      <c r="AC1286" s="82"/>
      <c r="AD1286" s="82"/>
      <c r="AE1286" s="82"/>
      <c r="AF1286" s="82"/>
      <c r="AG1286" s="82"/>
      <c r="AH1286" s="82"/>
      <c r="AI1286" s="82"/>
      <c r="AJ1286" s="82"/>
    </row>
    <row r="1287" spans="1:36" s="84" customFormat="1" x14ac:dyDescent="0.25">
      <c r="A1287" s="31"/>
      <c r="B1287" s="114"/>
      <c r="C1287" s="118"/>
      <c r="D1287" s="31"/>
      <c r="E1287" s="31"/>
      <c r="F1287" s="31"/>
      <c r="G1287" s="31"/>
      <c r="H1287" s="31"/>
      <c r="I1287" s="31"/>
      <c r="J1287" s="31"/>
      <c r="K1287" s="31"/>
      <c r="L1287" s="35"/>
      <c r="M1287" s="35"/>
      <c r="N1287" s="35"/>
      <c r="O1287" s="35"/>
      <c r="P1287" s="35"/>
      <c r="Q1287" s="35"/>
      <c r="R1287" s="35"/>
      <c r="S1287" s="31"/>
      <c r="T1287" s="176"/>
      <c r="U1287" s="82"/>
      <c r="V1287" s="82"/>
      <c r="W1287" s="82"/>
      <c r="X1287" s="82"/>
      <c r="Y1287" s="82"/>
      <c r="Z1287" s="82"/>
      <c r="AA1287" s="82"/>
      <c r="AB1287" s="82"/>
      <c r="AC1287" s="82"/>
      <c r="AD1287" s="82"/>
      <c r="AE1287" s="82"/>
      <c r="AF1287" s="82"/>
      <c r="AG1287" s="82"/>
      <c r="AH1287" s="82"/>
      <c r="AI1287" s="82"/>
      <c r="AJ1287" s="82"/>
    </row>
    <row r="1288" spans="1:36" s="84" customFormat="1" x14ac:dyDescent="0.25">
      <c r="A1288" s="31"/>
      <c r="B1288" s="114"/>
      <c r="C1288" s="118"/>
      <c r="D1288" s="31"/>
      <c r="E1288" s="31"/>
      <c r="F1288" s="31"/>
      <c r="G1288" s="31"/>
      <c r="H1288" s="31"/>
      <c r="I1288" s="31"/>
      <c r="J1288" s="31"/>
      <c r="K1288" s="31"/>
      <c r="L1288" s="35"/>
      <c r="M1288" s="35"/>
      <c r="N1288" s="35"/>
      <c r="O1288" s="35"/>
      <c r="P1288" s="35"/>
      <c r="Q1288" s="35"/>
      <c r="R1288" s="35"/>
      <c r="S1288" s="31"/>
      <c r="T1288" s="176"/>
      <c r="U1288" s="82"/>
      <c r="V1288" s="82"/>
      <c r="W1288" s="82"/>
      <c r="X1288" s="82"/>
      <c r="Y1288" s="82"/>
      <c r="Z1288" s="82"/>
      <c r="AA1288" s="82"/>
      <c r="AB1288" s="82"/>
      <c r="AC1288" s="82"/>
      <c r="AD1288" s="82"/>
      <c r="AE1288" s="82"/>
      <c r="AF1288" s="82"/>
      <c r="AG1288" s="82"/>
      <c r="AH1288" s="82"/>
      <c r="AI1288" s="82"/>
      <c r="AJ1288" s="82"/>
    </row>
    <row r="1289" spans="1:36" s="84" customFormat="1" x14ac:dyDescent="0.25">
      <c r="A1289" s="31"/>
      <c r="B1289" s="114"/>
      <c r="C1289" s="118"/>
      <c r="D1289" s="31"/>
      <c r="E1289" s="31"/>
      <c r="F1289" s="31"/>
      <c r="G1289" s="31"/>
      <c r="H1289" s="31"/>
      <c r="I1289" s="31"/>
      <c r="J1289" s="31"/>
      <c r="K1289" s="31"/>
      <c r="L1289" s="35"/>
      <c r="M1289" s="35"/>
      <c r="N1289" s="35"/>
      <c r="O1289" s="35"/>
      <c r="P1289" s="35"/>
      <c r="Q1289" s="35"/>
      <c r="R1289" s="35"/>
      <c r="S1289" s="31"/>
      <c r="T1289" s="176"/>
      <c r="U1289" s="82"/>
      <c r="V1289" s="82"/>
      <c r="W1289" s="82"/>
      <c r="X1289" s="82"/>
      <c r="Y1289" s="82"/>
      <c r="Z1289" s="82"/>
      <c r="AA1289" s="82"/>
      <c r="AB1289" s="82"/>
      <c r="AC1289" s="82"/>
      <c r="AD1289" s="82"/>
      <c r="AE1289" s="82"/>
      <c r="AF1289" s="82"/>
      <c r="AG1289" s="82"/>
      <c r="AH1289" s="82"/>
      <c r="AI1289" s="82"/>
      <c r="AJ1289" s="82"/>
    </row>
    <row r="1290" spans="1:36" s="84" customFormat="1" x14ac:dyDescent="0.25">
      <c r="A1290" s="31"/>
      <c r="B1290" s="114"/>
      <c r="C1290" s="118"/>
      <c r="D1290" s="31"/>
      <c r="E1290" s="31"/>
      <c r="F1290" s="31"/>
      <c r="G1290" s="31"/>
      <c r="H1290" s="31"/>
      <c r="I1290" s="31"/>
      <c r="J1290" s="31"/>
      <c r="K1290" s="31"/>
      <c r="L1290" s="35"/>
      <c r="M1290" s="35"/>
      <c r="N1290" s="35"/>
      <c r="O1290" s="35"/>
      <c r="P1290" s="35"/>
      <c r="Q1290" s="35"/>
      <c r="R1290" s="35"/>
      <c r="S1290" s="31"/>
      <c r="T1290" s="176"/>
      <c r="U1290" s="82"/>
      <c r="V1290" s="82"/>
      <c r="W1290" s="82"/>
      <c r="X1290" s="82"/>
      <c r="Y1290" s="82"/>
      <c r="Z1290" s="82"/>
      <c r="AA1290" s="82"/>
      <c r="AB1290" s="82"/>
      <c r="AC1290" s="82"/>
      <c r="AD1290" s="82"/>
      <c r="AE1290" s="82"/>
      <c r="AF1290" s="82"/>
      <c r="AG1290" s="82"/>
      <c r="AH1290" s="82"/>
      <c r="AI1290" s="82"/>
      <c r="AJ1290" s="82"/>
    </row>
    <row r="1291" spans="1:36" s="84" customFormat="1" x14ac:dyDescent="0.25">
      <c r="A1291" s="31"/>
      <c r="B1291" s="114"/>
      <c r="C1291" s="118"/>
      <c r="D1291" s="31"/>
      <c r="E1291" s="31"/>
      <c r="F1291" s="31"/>
      <c r="G1291" s="31"/>
      <c r="H1291" s="31"/>
      <c r="I1291" s="31"/>
      <c r="J1291" s="31"/>
      <c r="K1291" s="31"/>
      <c r="L1291" s="35"/>
      <c r="M1291" s="35"/>
      <c r="N1291" s="35"/>
      <c r="O1291" s="35"/>
      <c r="P1291" s="35"/>
      <c r="Q1291" s="35"/>
      <c r="R1291" s="35"/>
      <c r="S1291" s="31"/>
      <c r="T1291" s="176"/>
      <c r="U1291" s="82"/>
      <c r="V1291" s="82"/>
      <c r="W1291" s="82"/>
      <c r="X1291" s="82"/>
      <c r="Y1291" s="82"/>
      <c r="Z1291" s="82"/>
      <c r="AA1291" s="82"/>
      <c r="AB1291" s="82"/>
      <c r="AC1291" s="82"/>
      <c r="AD1291" s="82"/>
      <c r="AE1291" s="82"/>
      <c r="AF1291" s="82"/>
      <c r="AG1291" s="82"/>
      <c r="AH1291" s="82"/>
      <c r="AI1291" s="82"/>
      <c r="AJ1291" s="82"/>
    </row>
    <row r="1292" spans="1:36" s="84" customFormat="1" x14ac:dyDescent="0.25">
      <c r="A1292" s="31"/>
      <c r="B1292" s="114"/>
      <c r="C1292" s="118"/>
      <c r="D1292" s="31"/>
      <c r="E1292" s="31"/>
      <c r="F1292" s="31"/>
      <c r="G1292" s="31"/>
      <c r="H1292" s="31"/>
      <c r="I1292" s="31"/>
      <c r="J1292" s="31"/>
      <c r="K1292" s="31"/>
      <c r="L1292" s="35"/>
      <c r="M1292" s="35"/>
      <c r="N1292" s="35"/>
      <c r="O1292" s="35"/>
      <c r="P1292" s="35"/>
      <c r="Q1292" s="35"/>
      <c r="R1292" s="35"/>
      <c r="S1292" s="31"/>
      <c r="T1292" s="176"/>
      <c r="U1292" s="82"/>
      <c r="V1292" s="82"/>
      <c r="W1292" s="82"/>
      <c r="X1292" s="82"/>
      <c r="Y1292" s="82"/>
      <c r="Z1292" s="82"/>
      <c r="AA1292" s="82"/>
      <c r="AB1292" s="82"/>
      <c r="AC1292" s="82"/>
      <c r="AD1292" s="82"/>
      <c r="AE1292" s="82"/>
      <c r="AF1292" s="82"/>
      <c r="AG1292" s="82"/>
      <c r="AH1292" s="82"/>
      <c r="AI1292" s="82"/>
      <c r="AJ1292" s="82"/>
    </row>
    <row r="1293" spans="1:36" s="84" customFormat="1" x14ac:dyDescent="0.25">
      <c r="A1293" s="31"/>
      <c r="B1293" s="114"/>
      <c r="C1293" s="118"/>
      <c r="D1293" s="31"/>
      <c r="E1293" s="31"/>
      <c r="F1293" s="31"/>
      <c r="G1293" s="31"/>
      <c r="H1293" s="31"/>
      <c r="I1293" s="31"/>
      <c r="J1293" s="31"/>
      <c r="K1293" s="31"/>
      <c r="L1293" s="35"/>
      <c r="M1293" s="35"/>
      <c r="N1293" s="35"/>
      <c r="O1293" s="35"/>
      <c r="P1293" s="35"/>
      <c r="Q1293" s="35"/>
      <c r="R1293" s="35"/>
      <c r="S1293" s="31"/>
      <c r="T1293" s="176"/>
      <c r="U1293" s="82"/>
      <c r="V1293" s="82"/>
      <c r="W1293" s="82"/>
      <c r="X1293" s="82"/>
      <c r="Y1293" s="82"/>
      <c r="Z1293" s="82"/>
      <c r="AA1293" s="82"/>
      <c r="AB1293" s="82"/>
      <c r="AC1293" s="82"/>
      <c r="AD1293" s="82"/>
      <c r="AE1293" s="82"/>
      <c r="AF1293" s="82"/>
      <c r="AG1293" s="82"/>
      <c r="AH1293" s="82"/>
      <c r="AI1293" s="82"/>
      <c r="AJ1293" s="82"/>
    </row>
    <row r="1294" spans="1:36" s="84" customFormat="1" x14ac:dyDescent="0.25">
      <c r="A1294" s="31"/>
      <c r="B1294" s="114"/>
      <c r="C1294" s="118"/>
      <c r="D1294" s="31"/>
      <c r="E1294" s="31"/>
      <c r="F1294" s="31"/>
      <c r="G1294" s="31"/>
      <c r="H1294" s="31"/>
      <c r="I1294" s="31"/>
      <c r="J1294" s="31"/>
      <c r="K1294" s="31"/>
      <c r="L1294" s="35"/>
      <c r="M1294" s="35"/>
      <c r="N1294" s="35"/>
      <c r="O1294" s="35"/>
      <c r="P1294" s="35"/>
      <c r="Q1294" s="35"/>
      <c r="R1294" s="35"/>
      <c r="S1294" s="31"/>
      <c r="T1294" s="176"/>
      <c r="U1294" s="82"/>
      <c r="V1294" s="82"/>
      <c r="W1294" s="82"/>
      <c r="X1294" s="82"/>
      <c r="Y1294" s="82"/>
      <c r="Z1294" s="82"/>
      <c r="AA1294" s="82"/>
      <c r="AB1294" s="82"/>
      <c r="AC1294" s="82"/>
      <c r="AD1294" s="82"/>
      <c r="AE1294" s="82"/>
      <c r="AF1294" s="82"/>
      <c r="AG1294" s="82"/>
      <c r="AH1294" s="82"/>
      <c r="AI1294" s="82"/>
      <c r="AJ1294" s="82"/>
    </row>
    <row r="1295" spans="1:36" s="84" customFormat="1" x14ac:dyDescent="0.25">
      <c r="A1295" s="31"/>
      <c r="B1295" s="114"/>
      <c r="C1295" s="118"/>
      <c r="D1295" s="31"/>
      <c r="E1295" s="31"/>
      <c r="F1295" s="31"/>
      <c r="G1295" s="31"/>
      <c r="H1295" s="31"/>
      <c r="I1295" s="31"/>
      <c r="J1295" s="31"/>
      <c r="K1295" s="31"/>
      <c r="L1295" s="35"/>
      <c r="M1295" s="35"/>
      <c r="N1295" s="35"/>
      <c r="O1295" s="35"/>
      <c r="P1295" s="35"/>
      <c r="Q1295" s="35"/>
      <c r="R1295" s="35"/>
      <c r="S1295" s="31"/>
      <c r="T1295" s="176"/>
      <c r="U1295" s="82"/>
      <c r="V1295" s="82"/>
      <c r="W1295" s="82"/>
      <c r="X1295" s="82"/>
      <c r="Y1295" s="82"/>
      <c r="Z1295" s="82"/>
      <c r="AA1295" s="82"/>
      <c r="AB1295" s="82"/>
      <c r="AC1295" s="82"/>
      <c r="AD1295" s="82"/>
      <c r="AE1295" s="82"/>
      <c r="AF1295" s="82"/>
      <c r="AG1295" s="82"/>
      <c r="AH1295" s="82"/>
      <c r="AI1295" s="82"/>
      <c r="AJ1295" s="82"/>
    </row>
    <row r="1296" spans="1:36" s="84" customFormat="1" x14ac:dyDescent="0.25">
      <c r="A1296" s="31"/>
      <c r="B1296" s="114"/>
      <c r="C1296" s="118"/>
      <c r="D1296" s="31"/>
      <c r="E1296" s="31"/>
      <c r="F1296" s="31"/>
      <c r="G1296" s="31"/>
      <c r="H1296" s="31"/>
      <c r="I1296" s="31"/>
      <c r="J1296" s="31"/>
      <c r="K1296" s="31"/>
      <c r="L1296" s="35"/>
      <c r="M1296" s="35"/>
      <c r="N1296" s="35"/>
      <c r="O1296" s="35"/>
      <c r="P1296" s="35"/>
      <c r="Q1296" s="35"/>
      <c r="R1296" s="35"/>
      <c r="S1296" s="31"/>
      <c r="T1296" s="176"/>
      <c r="U1296" s="82"/>
      <c r="V1296" s="82"/>
      <c r="W1296" s="82"/>
      <c r="X1296" s="82"/>
      <c r="Y1296" s="82"/>
      <c r="Z1296" s="82"/>
      <c r="AA1296" s="82"/>
      <c r="AB1296" s="82"/>
      <c r="AC1296" s="82"/>
      <c r="AD1296" s="82"/>
      <c r="AE1296" s="82"/>
      <c r="AF1296" s="82"/>
      <c r="AG1296" s="82"/>
      <c r="AH1296" s="82"/>
      <c r="AI1296" s="82"/>
      <c r="AJ1296" s="82"/>
    </row>
    <row r="1297" spans="1:36" s="84" customFormat="1" x14ac:dyDescent="0.25">
      <c r="A1297" s="31"/>
      <c r="B1297" s="114"/>
      <c r="C1297" s="118"/>
      <c r="D1297" s="31"/>
      <c r="E1297" s="31"/>
      <c r="F1297" s="31"/>
      <c r="G1297" s="31"/>
      <c r="H1297" s="31"/>
      <c r="I1297" s="31"/>
      <c r="J1297" s="31"/>
      <c r="K1297" s="31"/>
      <c r="L1297" s="35"/>
      <c r="M1297" s="35"/>
      <c r="N1297" s="35"/>
      <c r="O1297" s="35"/>
      <c r="P1297" s="35"/>
      <c r="Q1297" s="35"/>
      <c r="R1297" s="35"/>
      <c r="S1297" s="31"/>
      <c r="T1297" s="176"/>
      <c r="U1297" s="82"/>
      <c r="V1297" s="82"/>
      <c r="W1297" s="82"/>
      <c r="X1297" s="82"/>
      <c r="Y1297" s="82"/>
      <c r="Z1297" s="82"/>
      <c r="AA1297" s="82"/>
      <c r="AB1297" s="82"/>
      <c r="AC1297" s="82"/>
      <c r="AD1297" s="82"/>
      <c r="AE1297" s="82"/>
      <c r="AF1297" s="82"/>
      <c r="AG1297" s="82"/>
      <c r="AH1297" s="82"/>
      <c r="AI1297" s="82"/>
      <c r="AJ1297" s="82"/>
    </row>
    <row r="1298" spans="1:36" s="84" customFormat="1" x14ac:dyDescent="0.25">
      <c r="A1298" s="31"/>
      <c r="B1298" s="114"/>
      <c r="C1298" s="118"/>
      <c r="D1298" s="31"/>
      <c r="E1298" s="31"/>
      <c r="F1298" s="31"/>
      <c r="G1298" s="31"/>
      <c r="H1298" s="31"/>
      <c r="I1298" s="31"/>
      <c r="J1298" s="31"/>
      <c r="K1298" s="31"/>
      <c r="L1298" s="35"/>
      <c r="M1298" s="35"/>
      <c r="N1298" s="35"/>
      <c r="O1298" s="35"/>
      <c r="P1298" s="35"/>
      <c r="Q1298" s="35"/>
      <c r="R1298" s="35"/>
      <c r="S1298" s="31"/>
      <c r="T1298" s="176"/>
      <c r="U1298" s="82"/>
      <c r="V1298" s="82"/>
      <c r="W1298" s="82"/>
      <c r="X1298" s="82"/>
      <c r="Y1298" s="82"/>
      <c r="Z1298" s="82"/>
      <c r="AA1298" s="82"/>
      <c r="AB1298" s="82"/>
      <c r="AC1298" s="82"/>
      <c r="AD1298" s="82"/>
      <c r="AE1298" s="82"/>
      <c r="AF1298" s="82"/>
      <c r="AG1298" s="82"/>
      <c r="AH1298" s="82"/>
      <c r="AI1298" s="82"/>
      <c r="AJ1298" s="82"/>
    </row>
    <row r="1299" spans="1:36" s="84" customFormat="1" x14ac:dyDescent="0.25">
      <c r="A1299" s="31"/>
      <c r="B1299" s="114"/>
      <c r="C1299" s="118"/>
      <c r="D1299" s="31"/>
      <c r="E1299" s="31"/>
      <c r="F1299" s="31"/>
      <c r="G1299" s="31"/>
      <c r="H1299" s="31"/>
      <c r="I1299" s="31"/>
      <c r="J1299" s="31"/>
      <c r="K1299" s="31"/>
      <c r="L1299" s="35"/>
      <c r="M1299" s="35"/>
      <c r="N1299" s="35"/>
      <c r="O1299" s="35"/>
      <c r="P1299" s="35"/>
      <c r="Q1299" s="35"/>
      <c r="R1299" s="35"/>
      <c r="S1299" s="31"/>
      <c r="T1299" s="176"/>
      <c r="U1299" s="82"/>
      <c r="V1299" s="82"/>
      <c r="W1299" s="82"/>
      <c r="X1299" s="82"/>
      <c r="Y1299" s="82"/>
      <c r="Z1299" s="82"/>
      <c r="AA1299" s="82"/>
      <c r="AB1299" s="82"/>
      <c r="AC1299" s="82"/>
      <c r="AD1299" s="82"/>
      <c r="AE1299" s="82"/>
      <c r="AF1299" s="82"/>
      <c r="AG1299" s="82"/>
      <c r="AH1299" s="82"/>
      <c r="AI1299" s="82"/>
      <c r="AJ1299" s="82"/>
    </row>
    <row r="1300" spans="1:36" s="84" customFormat="1" x14ac:dyDescent="0.25">
      <c r="A1300" s="31"/>
      <c r="B1300" s="114"/>
      <c r="C1300" s="118"/>
      <c r="D1300" s="31"/>
      <c r="E1300" s="31"/>
      <c r="F1300" s="31"/>
      <c r="G1300" s="31"/>
      <c r="H1300" s="31"/>
      <c r="I1300" s="31"/>
      <c r="J1300" s="31"/>
      <c r="K1300" s="31"/>
      <c r="L1300" s="35"/>
      <c r="M1300" s="35"/>
      <c r="N1300" s="35"/>
      <c r="O1300" s="35"/>
      <c r="P1300" s="35"/>
      <c r="Q1300" s="35"/>
      <c r="R1300" s="35"/>
      <c r="S1300" s="31"/>
      <c r="T1300" s="176"/>
      <c r="U1300" s="82"/>
      <c r="V1300" s="82"/>
      <c r="W1300" s="82"/>
      <c r="X1300" s="82"/>
      <c r="Y1300" s="82"/>
      <c r="Z1300" s="82"/>
      <c r="AA1300" s="82"/>
      <c r="AB1300" s="82"/>
      <c r="AC1300" s="82"/>
      <c r="AD1300" s="82"/>
      <c r="AE1300" s="82"/>
      <c r="AF1300" s="82"/>
      <c r="AG1300" s="82"/>
      <c r="AH1300" s="82"/>
      <c r="AI1300" s="82"/>
      <c r="AJ1300" s="82"/>
    </row>
    <row r="1301" spans="1:36" s="84" customFormat="1" x14ac:dyDescent="0.25">
      <c r="A1301" s="31"/>
      <c r="B1301" s="114"/>
      <c r="C1301" s="118"/>
      <c r="D1301" s="31"/>
      <c r="E1301" s="31"/>
      <c r="F1301" s="31"/>
      <c r="G1301" s="31"/>
      <c r="H1301" s="31"/>
      <c r="I1301" s="31"/>
      <c r="J1301" s="31"/>
      <c r="K1301" s="31"/>
      <c r="L1301" s="35"/>
      <c r="M1301" s="35"/>
      <c r="N1301" s="35"/>
      <c r="O1301" s="35"/>
      <c r="P1301" s="35"/>
      <c r="Q1301" s="35"/>
      <c r="R1301" s="35"/>
      <c r="S1301" s="31"/>
      <c r="T1301" s="176"/>
      <c r="U1301" s="82"/>
      <c r="V1301" s="82"/>
      <c r="W1301" s="82"/>
      <c r="X1301" s="82"/>
      <c r="Y1301" s="82"/>
      <c r="Z1301" s="82"/>
      <c r="AA1301" s="82"/>
      <c r="AB1301" s="82"/>
      <c r="AC1301" s="82"/>
      <c r="AD1301" s="82"/>
      <c r="AE1301" s="82"/>
      <c r="AF1301" s="82"/>
      <c r="AG1301" s="82"/>
      <c r="AH1301" s="82"/>
      <c r="AI1301" s="82"/>
      <c r="AJ1301" s="82"/>
    </row>
    <row r="1302" spans="1:36" s="84" customFormat="1" x14ac:dyDescent="0.25">
      <c r="A1302" s="31"/>
      <c r="B1302" s="114"/>
      <c r="C1302" s="118"/>
      <c r="D1302" s="31"/>
      <c r="E1302" s="31"/>
      <c r="F1302" s="31"/>
      <c r="G1302" s="31"/>
      <c r="H1302" s="31"/>
      <c r="I1302" s="31"/>
      <c r="J1302" s="31"/>
      <c r="K1302" s="31"/>
      <c r="L1302" s="35"/>
      <c r="M1302" s="35"/>
      <c r="N1302" s="35"/>
      <c r="O1302" s="35"/>
      <c r="P1302" s="35"/>
      <c r="Q1302" s="35"/>
      <c r="R1302" s="35"/>
      <c r="S1302" s="31"/>
      <c r="T1302" s="176"/>
      <c r="U1302" s="82"/>
      <c r="V1302" s="82"/>
      <c r="W1302" s="82"/>
      <c r="X1302" s="82"/>
      <c r="Y1302" s="82"/>
      <c r="Z1302" s="82"/>
      <c r="AA1302" s="82"/>
      <c r="AB1302" s="82"/>
      <c r="AC1302" s="82"/>
      <c r="AD1302" s="82"/>
      <c r="AE1302" s="82"/>
      <c r="AF1302" s="82"/>
      <c r="AG1302" s="82"/>
      <c r="AH1302" s="82"/>
      <c r="AI1302" s="82"/>
      <c r="AJ1302" s="82"/>
    </row>
    <row r="1303" spans="1:36" s="84" customFormat="1" x14ac:dyDescent="0.25">
      <c r="A1303" s="31"/>
      <c r="B1303" s="114"/>
      <c r="C1303" s="118"/>
      <c r="D1303" s="31"/>
      <c r="E1303" s="31"/>
      <c r="F1303" s="31"/>
      <c r="G1303" s="31"/>
      <c r="H1303" s="31"/>
      <c r="I1303" s="31"/>
      <c r="J1303" s="31"/>
      <c r="K1303" s="31"/>
      <c r="L1303" s="35"/>
      <c r="M1303" s="35"/>
      <c r="N1303" s="35"/>
      <c r="O1303" s="35"/>
      <c r="P1303" s="35"/>
      <c r="Q1303" s="35"/>
      <c r="R1303" s="35"/>
      <c r="S1303" s="31"/>
      <c r="T1303" s="176"/>
      <c r="U1303" s="82"/>
      <c r="V1303" s="82"/>
      <c r="W1303" s="82"/>
      <c r="X1303" s="82"/>
      <c r="Y1303" s="82"/>
      <c r="Z1303" s="82"/>
      <c r="AA1303" s="82"/>
      <c r="AB1303" s="82"/>
      <c r="AC1303" s="82"/>
      <c r="AD1303" s="82"/>
      <c r="AE1303" s="82"/>
      <c r="AF1303" s="82"/>
      <c r="AG1303" s="82"/>
      <c r="AH1303" s="82"/>
      <c r="AI1303" s="82"/>
      <c r="AJ1303" s="82"/>
    </row>
    <row r="1304" spans="1:36" s="84" customFormat="1" x14ac:dyDescent="0.25">
      <c r="A1304" s="31"/>
      <c r="B1304" s="114"/>
      <c r="C1304" s="118"/>
      <c r="D1304" s="31"/>
      <c r="E1304" s="31"/>
      <c r="F1304" s="31"/>
      <c r="G1304" s="31"/>
      <c r="H1304" s="31"/>
      <c r="I1304" s="31"/>
      <c r="J1304" s="31"/>
      <c r="K1304" s="31"/>
      <c r="L1304" s="35"/>
      <c r="M1304" s="35"/>
      <c r="N1304" s="35"/>
      <c r="O1304" s="35"/>
      <c r="P1304" s="35"/>
      <c r="Q1304" s="35"/>
      <c r="R1304" s="35"/>
      <c r="S1304" s="31"/>
      <c r="T1304" s="176"/>
      <c r="U1304" s="82"/>
      <c r="V1304" s="82"/>
      <c r="W1304" s="82"/>
      <c r="X1304" s="82"/>
      <c r="Y1304" s="82"/>
      <c r="Z1304" s="82"/>
      <c r="AA1304" s="82"/>
      <c r="AB1304" s="82"/>
      <c r="AC1304" s="82"/>
      <c r="AD1304" s="82"/>
      <c r="AE1304" s="82"/>
      <c r="AF1304" s="82"/>
      <c r="AG1304" s="82"/>
      <c r="AH1304" s="82"/>
      <c r="AI1304" s="82"/>
      <c r="AJ1304" s="82"/>
    </row>
    <row r="1305" spans="1:36" s="84" customFormat="1" x14ac:dyDescent="0.25">
      <c r="A1305" s="31"/>
      <c r="B1305" s="114"/>
      <c r="C1305" s="118"/>
      <c r="D1305" s="31"/>
      <c r="E1305" s="31"/>
      <c r="F1305" s="31"/>
      <c r="G1305" s="31"/>
      <c r="H1305" s="31"/>
      <c r="I1305" s="31"/>
      <c r="J1305" s="31"/>
      <c r="K1305" s="31"/>
      <c r="L1305" s="35"/>
      <c r="M1305" s="35"/>
      <c r="N1305" s="35"/>
      <c r="O1305" s="35"/>
      <c r="P1305" s="35"/>
      <c r="Q1305" s="35"/>
      <c r="R1305" s="35"/>
      <c r="S1305" s="31"/>
      <c r="T1305" s="176"/>
      <c r="U1305" s="82"/>
      <c r="V1305" s="82"/>
      <c r="W1305" s="82"/>
      <c r="X1305" s="82"/>
      <c r="Y1305" s="82"/>
      <c r="Z1305" s="82"/>
      <c r="AA1305" s="82"/>
      <c r="AB1305" s="82"/>
      <c r="AC1305" s="82"/>
      <c r="AD1305" s="82"/>
      <c r="AE1305" s="82"/>
      <c r="AF1305" s="82"/>
      <c r="AG1305" s="82"/>
      <c r="AH1305" s="82"/>
      <c r="AI1305" s="82"/>
      <c r="AJ1305" s="82"/>
    </row>
    <row r="1306" spans="1:36" s="84" customFormat="1" x14ac:dyDescent="0.25">
      <c r="A1306" s="31"/>
      <c r="B1306" s="114"/>
      <c r="C1306" s="118"/>
      <c r="D1306" s="31"/>
      <c r="E1306" s="31"/>
      <c r="F1306" s="31"/>
      <c r="G1306" s="31"/>
      <c r="H1306" s="31"/>
      <c r="I1306" s="31"/>
      <c r="J1306" s="31"/>
      <c r="K1306" s="31"/>
      <c r="L1306" s="35"/>
      <c r="M1306" s="35"/>
      <c r="N1306" s="35"/>
      <c r="O1306" s="35"/>
      <c r="P1306" s="35"/>
      <c r="Q1306" s="35"/>
      <c r="R1306" s="35"/>
      <c r="S1306" s="31"/>
      <c r="T1306" s="176"/>
      <c r="U1306" s="82"/>
      <c r="V1306" s="82"/>
      <c r="W1306" s="82"/>
      <c r="X1306" s="82"/>
      <c r="Y1306" s="82"/>
      <c r="Z1306" s="82"/>
      <c r="AA1306" s="82"/>
      <c r="AB1306" s="82"/>
      <c r="AC1306" s="82"/>
      <c r="AD1306" s="82"/>
      <c r="AE1306" s="82"/>
      <c r="AF1306" s="82"/>
      <c r="AG1306" s="82"/>
      <c r="AH1306" s="82"/>
      <c r="AI1306" s="82"/>
      <c r="AJ1306" s="82"/>
    </row>
    <row r="1307" spans="1:36" s="84" customFormat="1" x14ac:dyDescent="0.25">
      <c r="A1307" s="31"/>
      <c r="B1307" s="114"/>
      <c r="C1307" s="118"/>
      <c r="D1307" s="31"/>
      <c r="E1307" s="31"/>
      <c r="F1307" s="31"/>
      <c r="G1307" s="31"/>
      <c r="H1307" s="31"/>
      <c r="I1307" s="31"/>
      <c r="J1307" s="31"/>
      <c r="K1307" s="31"/>
      <c r="L1307" s="35"/>
      <c r="M1307" s="35"/>
      <c r="N1307" s="35"/>
      <c r="O1307" s="35"/>
      <c r="P1307" s="35"/>
      <c r="Q1307" s="35"/>
      <c r="R1307" s="35"/>
      <c r="S1307" s="31"/>
      <c r="T1307" s="176"/>
      <c r="U1307" s="82"/>
      <c r="V1307" s="82"/>
      <c r="W1307" s="82"/>
      <c r="X1307" s="82"/>
      <c r="Y1307" s="82"/>
      <c r="Z1307" s="82"/>
      <c r="AA1307" s="82"/>
      <c r="AB1307" s="82"/>
      <c r="AC1307" s="82"/>
      <c r="AD1307" s="82"/>
      <c r="AE1307" s="82"/>
      <c r="AF1307" s="82"/>
      <c r="AG1307" s="82"/>
      <c r="AH1307" s="82"/>
      <c r="AI1307" s="82"/>
      <c r="AJ1307" s="82"/>
    </row>
    <row r="1308" spans="1:36" s="84" customFormat="1" x14ac:dyDescent="0.25">
      <c r="A1308" s="31"/>
      <c r="B1308" s="114"/>
      <c r="C1308" s="118"/>
      <c r="D1308" s="31"/>
      <c r="E1308" s="31"/>
      <c r="F1308" s="31"/>
      <c r="G1308" s="31"/>
      <c r="H1308" s="31"/>
      <c r="I1308" s="31"/>
      <c r="J1308" s="31"/>
      <c r="K1308" s="31"/>
      <c r="L1308" s="35"/>
      <c r="M1308" s="35"/>
      <c r="N1308" s="35"/>
      <c r="O1308" s="35"/>
      <c r="P1308" s="35"/>
      <c r="Q1308" s="35"/>
      <c r="R1308" s="35"/>
      <c r="S1308" s="31"/>
      <c r="T1308" s="176"/>
      <c r="U1308" s="82"/>
      <c r="V1308" s="82"/>
      <c r="W1308" s="82"/>
      <c r="X1308" s="82"/>
      <c r="Y1308" s="82"/>
      <c r="Z1308" s="82"/>
      <c r="AA1308" s="82"/>
      <c r="AB1308" s="82"/>
      <c r="AC1308" s="82"/>
      <c r="AD1308" s="82"/>
      <c r="AE1308" s="82"/>
      <c r="AF1308" s="82"/>
      <c r="AG1308" s="82"/>
      <c r="AH1308" s="82"/>
      <c r="AI1308" s="82"/>
      <c r="AJ1308" s="82"/>
    </row>
    <row r="1309" spans="1:36" s="84" customFormat="1" x14ac:dyDescent="0.25">
      <c r="A1309" s="31"/>
      <c r="B1309" s="114"/>
      <c r="C1309" s="118"/>
      <c r="D1309" s="31"/>
      <c r="E1309" s="31"/>
      <c r="F1309" s="31"/>
      <c r="G1309" s="31"/>
      <c r="H1309" s="31"/>
      <c r="I1309" s="31"/>
      <c r="J1309" s="31"/>
      <c r="K1309" s="31"/>
      <c r="L1309" s="35"/>
      <c r="M1309" s="35"/>
      <c r="N1309" s="35"/>
      <c r="O1309" s="35"/>
      <c r="P1309" s="35"/>
      <c r="Q1309" s="35"/>
      <c r="R1309" s="35"/>
      <c r="S1309" s="31"/>
      <c r="T1309" s="176"/>
      <c r="U1309" s="82"/>
      <c r="V1309" s="82"/>
      <c r="W1309" s="82"/>
      <c r="X1309" s="82"/>
      <c r="Y1309" s="82"/>
      <c r="Z1309" s="82"/>
      <c r="AA1309" s="82"/>
      <c r="AB1309" s="82"/>
      <c r="AC1309" s="82"/>
      <c r="AD1309" s="82"/>
      <c r="AE1309" s="82"/>
      <c r="AF1309" s="82"/>
      <c r="AG1309" s="82"/>
      <c r="AH1309" s="82"/>
      <c r="AI1309" s="82"/>
      <c r="AJ1309" s="82"/>
    </row>
    <row r="1310" spans="1:36" s="84" customFormat="1" x14ac:dyDescent="0.25">
      <c r="A1310" s="31"/>
      <c r="B1310" s="114"/>
      <c r="C1310" s="118"/>
      <c r="D1310" s="31"/>
      <c r="E1310" s="31"/>
      <c r="F1310" s="31"/>
      <c r="G1310" s="31"/>
      <c r="H1310" s="31"/>
      <c r="I1310" s="31"/>
      <c r="J1310" s="31"/>
      <c r="K1310" s="31"/>
      <c r="L1310" s="35"/>
      <c r="M1310" s="35"/>
      <c r="N1310" s="35"/>
      <c r="O1310" s="35"/>
      <c r="P1310" s="35"/>
      <c r="Q1310" s="35"/>
      <c r="R1310" s="35"/>
      <c r="S1310" s="31"/>
      <c r="T1310" s="176"/>
      <c r="U1310" s="82"/>
      <c r="V1310" s="82"/>
      <c r="W1310" s="82"/>
      <c r="X1310" s="82"/>
      <c r="Y1310" s="82"/>
      <c r="Z1310" s="82"/>
      <c r="AA1310" s="82"/>
      <c r="AB1310" s="82"/>
      <c r="AC1310" s="82"/>
      <c r="AD1310" s="82"/>
      <c r="AE1310" s="82"/>
      <c r="AF1310" s="82"/>
      <c r="AG1310" s="82"/>
      <c r="AH1310" s="82"/>
      <c r="AI1310" s="82"/>
      <c r="AJ1310" s="82"/>
    </row>
    <row r="1311" spans="1:36" s="84" customFormat="1" x14ac:dyDescent="0.25">
      <c r="A1311" s="31"/>
      <c r="B1311" s="114"/>
      <c r="C1311" s="118"/>
      <c r="D1311" s="31"/>
      <c r="E1311" s="31"/>
      <c r="F1311" s="31"/>
      <c r="G1311" s="31"/>
      <c r="H1311" s="31"/>
      <c r="I1311" s="31"/>
      <c r="J1311" s="31"/>
      <c r="K1311" s="31"/>
      <c r="L1311" s="35"/>
      <c r="M1311" s="35"/>
      <c r="N1311" s="35"/>
      <c r="O1311" s="35"/>
      <c r="P1311" s="35"/>
      <c r="Q1311" s="35"/>
      <c r="R1311" s="35"/>
      <c r="S1311" s="31"/>
      <c r="T1311" s="176"/>
      <c r="U1311" s="82"/>
      <c r="V1311" s="82"/>
      <c r="W1311" s="82"/>
      <c r="X1311" s="82"/>
      <c r="Y1311" s="82"/>
      <c r="Z1311" s="82"/>
      <c r="AA1311" s="82"/>
      <c r="AB1311" s="82"/>
      <c r="AC1311" s="82"/>
      <c r="AD1311" s="82"/>
      <c r="AE1311" s="82"/>
      <c r="AF1311" s="82"/>
      <c r="AG1311" s="82"/>
      <c r="AH1311" s="82"/>
      <c r="AI1311" s="82"/>
      <c r="AJ1311" s="82"/>
    </row>
    <row r="1312" spans="1:36" s="84" customFormat="1" x14ac:dyDescent="0.25">
      <c r="A1312" s="31"/>
      <c r="B1312" s="114"/>
      <c r="C1312" s="118"/>
      <c r="D1312" s="31"/>
      <c r="E1312" s="31"/>
      <c r="F1312" s="31"/>
      <c r="G1312" s="31"/>
      <c r="H1312" s="31"/>
      <c r="I1312" s="31"/>
      <c r="J1312" s="31"/>
      <c r="K1312" s="31"/>
      <c r="L1312" s="35"/>
      <c r="M1312" s="35"/>
      <c r="N1312" s="35"/>
      <c r="O1312" s="35"/>
      <c r="P1312" s="35"/>
      <c r="Q1312" s="35"/>
      <c r="R1312" s="35"/>
      <c r="S1312" s="31"/>
      <c r="T1312" s="176"/>
      <c r="U1312" s="82"/>
      <c r="V1312" s="82"/>
      <c r="W1312" s="82"/>
      <c r="X1312" s="82"/>
      <c r="Y1312" s="82"/>
      <c r="Z1312" s="82"/>
      <c r="AA1312" s="82"/>
      <c r="AB1312" s="82"/>
      <c r="AC1312" s="82"/>
      <c r="AD1312" s="82"/>
      <c r="AE1312" s="82"/>
      <c r="AF1312" s="82"/>
      <c r="AG1312" s="82"/>
      <c r="AH1312" s="82"/>
      <c r="AI1312" s="82"/>
      <c r="AJ1312" s="82"/>
    </row>
    <row r="1313" spans="1:36" s="84" customFormat="1" x14ac:dyDescent="0.25">
      <c r="A1313" s="31"/>
      <c r="B1313" s="114"/>
      <c r="C1313" s="118"/>
      <c r="D1313" s="31"/>
      <c r="E1313" s="31"/>
      <c r="F1313" s="31"/>
      <c r="G1313" s="31"/>
      <c r="H1313" s="31"/>
      <c r="I1313" s="31"/>
      <c r="J1313" s="31"/>
      <c r="K1313" s="31"/>
      <c r="L1313" s="35"/>
      <c r="M1313" s="35"/>
      <c r="N1313" s="35"/>
      <c r="O1313" s="35"/>
      <c r="P1313" s="35"/>
      <c r="Q1313" s="35"/>
      <c r="R1313" s="35"/>
      <c r="S1313" s="31"/>
      <c r="T1313" s="176"/>
      <c r="U1313" s="82"/>
      <c r="V1313" s="82"/>
      <c r="W1313" s="82"/>
      <c r="X1313" s="82"/>
      <c r="Y1313" s="82"/>
      <c r="Z1313" s="82"/>
      <c r="AA1313" s="82"/>
      <c r="AB1313" s="82"/>
      <c r="AC1313" s="82"/>
      <c r="AD1313" s="82"/>
      <c r="AE1313" s="82"/>
      <c r="AF1313" s="82"/>
      <c r="AG1313" s="82"/>
      <c r="AH1313" s="82"/>
      <c r="AI1313" s="82"/>
      <c r="AJ1313" s="82"/>
    </row>
    <row r="1314" spans="1:36" s="84" customFormat="1" x14ac:dyDescent="0.25">
      <c r="A1314" s="31"/>
      <c r="B1314" s="114"/>
      <c r="C1314" s="118"/>
      <c r="D1314" s="31"/>
      <c r="E1314" s="31"/>
      <c r="F1314" s="31"/>
      <c r="G1314" s="31"/>
      <c r="H1314" s="31"/>
      <c r="I1314" s="31"/>
      <c r="J1314" s="31"/>
      <c r="K1314" s="31"/>
      <c r="L1314" s="35"/>
      <c r="M1314" s="35"/>
      <c r="N1314" s="35"/>
      <c r="O1314" s="35"/>
      <c r="P1314" s="35"/>
      <c r="Q1314" s="35"/>
      <c r="R1314" s="35"/>
      <c r="S1314" s="31"/>
      <c r="T1314" s="176"/>
      <c r="U1314" s="82"/>
      <c r="V1314" s="82"/>
      <c r="W1314" s="82"/>
      <c r="X1314" s="82"/>
      <c r="Y1314" s="82"/>
      <c r="Z1314" s="82"/>
      <c r="AA1314" s="82"/>
      <c r="AB1314" s="82"/>
      <c r="AC1314" s="82"/>
      <c r="AD1314" s="82"/>
      <c r="AE1314" s="82"/>
      <c r="AF1314" s="82"/>
      <c r="AG1314" s="82"/>
      <c r="AH1314" s="82"/>
      <c r="AI1314" s="82"/>
      <c r="AJ1314" s="82"/>
    </row>
    <row r="1315" spans="1:36" s="84" customFormat="1" x14ac:dyDescent="0.25">
      <c r="A1315" s="31"/>
      <c r="B1315" s="114"/>
      <c r="C1315" s="118"/>
      <c r="D1315" s="31"/>
      <c r="E1315" s="31"/>
      <c r="F1315" s="31"/>
      <c r="G1315" s="31"/>
      <c r="H1315" s="31"/>
      <c r="I1315" s="31"/>
      <c r="J1315" s="31"/>
      <c r="K1315" s="31"/>
      <c r="L1315" s="35"/>
      <c r="M1315" s="35"/>
      <c r="N1315" s="35"/>
      <c r="O1315" s="35"/>
      <c r="P1315" s="35"/>
      <c r="Q1315" s="35"/>
      <c r="R1315" s="35"/>
      <c r="S1315" s="31"/>
      <c r="T1315" s="176"/>
      <c r="U1315" s="82"/>
      <c r="V1315" s="82"/>
      <c r="W1315" s="82"/>
      <c r="X1315" s="82"/>
      <c r="Y1315" s="82"/>
      <c r="Z1315" s="82"/>
      <c r="AA1315" s="82"/>
      <c r="AB1315" s="82"/>
      <c r="AC1315" s="82"/>
      <c r="AD1315" s="82"/>
      <c r="AE1315" s="82"/>
      <c r="AF1315" s="82"/>
      <c r="AG1315" s="82"/>
      <c r="AH1315" s="82"/>
      <c r="AI1315" s="82"/>
      <c r="AJ1315" s="82"/>
    </row>
    <row r="1316" spans="1:36" s="84" customFormat="1" x14ac:dyDescent="0.25">
      <c r="A1316" s="31"/>
      <c r="B1316" s="114"/>
      <c r="C1316" s="118"/>
      <c r="D1316" s="31"/>
      <c r="E1316" s="31"/>
      <c r="F1316" s="31"/>
      <c r="G1316" s="31"/>
      <c r="H1316" s="31"/>
      <c r="I1316" s="31"/>
      <c r="J1316" s="31"/>
      <c r="K1316" s="31"/>
      <c r="L1316" s="35"/>
      <c r="M1316" s="35"/>
      <c r="N1316" s="35"/>
      <c r="O1316" s="35"/>
      <c r="P1316" s="35"/>
      <c r="Q1316" s="35"/>
      <c r="R1316" s="35"/>
      <c r="S1316" s="31"/>
      <c r="T1316" s="176"/>
      <c r="U1316" s="82"/>
      <c r="V1316" s="82"/>
      <c r="W1316" s="82"/>
      <c r="X1316" s="82"/>
      <c r="Y1316" s="82"/>
      <c r="Z1316" s="82"/>
      <c r="AA1316" s="82"/>
      <c r="AB1316" s="82"/>
      <c r="AC1316" s="82"/>
      <c r="AD1316" s="82"/>
      <c r="AE1316" s="82"/>
      <c r="AF1316" s="82"/>
      <c r="AG1316" s="82"/>
      <c r="AH1316" s="82"/>
      <c r="AI1316" s="82"/>
      <c r="AJ1316" s="82"/>
    </row>
    <row r="1317" spans="1:36" s="84" customFormat="1" x14ac:dyDescent="0.25">
      <c r="A1317" s="31"/>
      <c r="B1317" s="114"/>
      <c r="C1317" s="118"/>
      <c r="D1317" s="31"/>
      <c r="E1317" s="31"/>
      <c r="F1317" s="31"/>
      <c r="G1317" s="31"/>
      <c r="H1317" s="31"/>
      <c r="I1317" s="31"/>
      <c r="J1317" s="31"/>
      <c r="K1317" s="31"/>
      <c r="L1317" s="35"/>
      <c r="M1317" s="35"/>
      <c r="N1317" s="35"/>
      <c r="O1317" s="35"/>
      <c r="P1317" s="35"/>
      <c r="Q1317" s="35"/>
      <c r="R1317" s="35"/>
      <c r="S1317" s="31"/>
      <c r="T1317" s="176"/>
      <c r="U1317" s="82"/>
      <c r="V1317" s="82"/>
      <c r="W1317" s="82"/>
      <c r="X1317" s="82"/>
      <c r="Y1317" s="82"/>
      <c r="Z1317" s="82"/>
      <c r="AA1317" s="82"/>
      <c r="AB1317" s="82"/>
      <c r="AC1317" s="82"/>
      <c r="AD1317" s="82"/>
      <c r="AE1317" s="82"/>
      <c r="AF1317" s="82"/>
      <c r="AG1317" s="82"/>
      <c r="AH1317" s="82"/>
      <c r="AI1317" s="82"/>
      <c r="AJ1317" s="82"/>
    </row>
    <row r="1318" spans="1:36" s="84" customFormat="1" x14ac:dyDescent="0.25">
      <c r="A1318" s="31"/>
      <c r="B1318" s="114"/>
      <c r="C1318" s="118"/>
      <c r="D1318" s="31"/>
      <c r="E1318" s="31"/>
      <c r="F1318" s="31"/>
      <c r="G1318" s="31"/>
      <c r="H1318" s="31"/>
      <c r="I1318" s="31"/>
      <c r="J1318" s="31"/>
      <c r="K1318" s="31"/>
      <c r="L1318" s="35"/>
      <c r="M1318" s="35"/>
      <c r="N1318" s="35"/>
      <c r="O1318" s="35"/>
      <c r="P1318" s="35"/>
      <c r="Q1318" s="35"/>
      <c r="R1318" s="35"/>
      <c r="S1318" s="31"/>
      <c r="T1318" s="176"/>
      <c r="U1318" s="82"/>
      <c r="V1318" s="82"/>
      <c r="W1318" s="82"/>
      <c r="X1318" s="82"/>
      <c r="Y1318" s="82"/>
      <c r="Z1318" s="82"/>
      <c r="AA1318" s="82"/>
      <c r="AB1318" s="82"/>
      <c r="AC1318" s="82"/>
      <c r="AD1318" s="82"/>
      <c r="AE1318" s="82"/>
      <c r="AF1318" s="82"/>
      <c r="AG1318" s="82"/>
      <c r="AH1318" s="82"/>
      <c r="AI1318" s="82"/>
      <c r="AJ1318" s="82"/>
    </row>
    <row r="1319" spans="1:36" s="84" customFormat="1" x14ac:dyDescent="0.25">
      <c r="A1319" s="31"/>
      <c r="B1319" s="114"/>
      <c r="C1319" s="118"/>
      <c r="D1319" s="31"/>
      <c r="E1319" s="31"/>
      <c r="F1319" s="31"/>
      <c r="G1319" s="31"/>
      <c r="H1319" s="31"/>
      <c r="I1319" s="31"/>
      <c r="J1319" s="31"/>
      <c r="K1319" s="31"/>
      <c r="L1319" s="35"/>
      <c r="M1319" s="35"/>
      <c r="N1319" s="35"/>
      <c r="O1319" s="35"/>
      <c r="P1319" s="35"/>
      <c r="Q1319" s="35"/>
      <c r="R1319" s="35"/>
      <c r="S1319" s="31"/>
      <c r="T1319" s="176"/>
      <c r="U1319" s="82"/>
      <c r="V1319" s="82"/>
      <c r="W1319" s="82"/>
      <c r="X1319" s="82"/>
      <c r="Y1319" s="82"/>
      <c r="Z1319" s="82"/>
      <c r="AA1319" s="82"/>
      <c r="AB1319" s="82"/>
      <c r="AC1319" s="82"/>
      <c r="AD1319" s="82"/>
      <c r="AE1319" s="82"/>
      <c r="AF1319" s="82"/>
      <c r="AG1319" s="82"/>
      <c r="AH1319" s="82"/>
      <c r="AI1319" s="82"/>
      <c r="AJ1319" s="82"/>
    </row>
    <row r="1320" spans="1:36" s="84" customFormat="1" x14ac:dyDescent="0.25">
      <c r="A1320" s="31"/>
      <c r="B1320" s="114"/>
      <c r="C1320" s="118"/>
      <c r="D1320" s="31"/>
      <c r="E1320" s="31"/>
      <c r="F1320" s="31"/>
      <c r="G1320" s="31"/>
      <c r="H1320" s="31"/>
      <c r="I1320" s="31"/>
      <c r="J1320" s="31"/>
      <c r="K1320" s="31"/>
      <c r="L1320" s="35"/>
      <c r="M1320" s="35"/>
      <c r="N1320" s="35"/>
      <c r="O1320" s="35"/>
      <c r="P1320" s="35"/>
      <c r="Q1320" s="35"/>
      <c r="R1320" s="35"/>
      <c r="S1320" s="31"/>
      <c r="T1320" s="176"/>
      <c r="U1320" s="82"/>
      <c r="V1320" s="82"/>
      <c r="W1320" s="82"/>
      <c r="X1320" s="82"/>
      <c r="Y1320" s="82"/>
      <c r="Z1320" s="82"/>
      <c r="AA1320" s="82"/>
      <c r="AB1320" s="82"/>
      <c r="AC1320" s="82"/>
      <c r="AD1320" s="82"/>
      <c r="AE1320" s="82"/>
      <c r="AF1320" s="82"/>
      <c r="AG1320" s="82"/>
      <c r="AH1320" s="82"/>
      <c r="AI1320" s="82"/>
      <c r="AJ1320" s="82"/>
    </row>
    <row r="1321" spans="1:36" s="84" customFormat="1" x14ac:dyDescent="0.25">
      <c r="A1321" s="31"/>
      <c r="B1321" s="114"/>
      <c r="C1321" s="118"/>
      <c r="D1321" s="31"/>
      <c r="E1321" s="31"/>
      <c r="F1321" s="31"/>
      <c r="G1321" s="31"/>
      <c r="H1321" s="31"/>
      <c r="I1321" s="31"/>
      <c r="J1321" s="31"/>
      <c r="K1321" s="31"/>
      <c r="L1321" s="35"/>
      <c r="M1321" s="35"/>
      <c r="N1321" s="35"/>
      <c r="O1321" s="35"/>
      <c r="P1321" s="35"/>
      <c r="Q1321" s="35"/>
      <c r="R1321" s="35"/>
      <c r="S1321" s="31"/>
      <c r="T1321" s="176"/>
      <c r="U1321" s="82"/>
      <c r="V1321" s="82"/>
      <c r="W1321" s="82"/>
      <c r="X1321" s="82"/>
      <c r="Y1321" s="82"/>
      <c r="Z1321" s="82"/>
      <c r="AA1321" s="82"/>
      <c r="AB1321" s="82"/>
      <c r="AC1321" s="82"/>
      <c r="AD1321" s="82"/>
      <c r="AE1321" s="82"/>
      <c r="AF1321" s="82"/>
      <c r="AG1321" s="82"/>
      <c r="AH1321" s="82"/>
      <c r="AI1321" s="82"/>
      <c r="AJ1321" s="82"/>
    </row>
    <row r="1322" spans="1:36" s="84" customFormat="1" x14ac:dyDescent="0.25">
      <c r="A1322" s="31"/>
      <c r="B1322" s="114"/>
      <c r="C1322" s="118"/>
      <c r="D1322" s="31"/>
      <c r="E1322" s="31"/>
      <c r="F1322" s="31"/>
      <c r="G1322" s="31"/>
      <c r="H1322" s="31"/>
      <c r="I1322" s="31"/>
      <c r="J1322" s="31"/>
      <c r="K1322" s="31"/>
      <c r="L1322" s="35"/>
      <c r="M1322" s="35"/>
      <c r="N1322" s="35"/>
      <c r="O1322" s="35"/>
      <c r="P1322" s="35"/>
      <c r="Q1322" s="35"/>
      <c r="R1322" s="35"/>
      <c r="S1322" s="31"/>
      <c r="T1322" s="176"/>
      <c r="U1322" s="82"/>
      <c r="V1322" s="82"/>
      <c r="W1322" s="82"/>
      <c r="X1322" s="82"/>
      <c r="Y1322" s="82"/>
      <c r="Z1322" s="82"/>
      <c r="AA1322" s="82"/>
      <c r="AB1322" s="82"/>
      <c r="AC1322" s="82"/>
      <c r="AD1322" s="82"/>
      <c r="AE1322" s="82"/>
      <c r="AF1322" s="82"/>
      <c r="AG1322" s="82"/>
      <c r="AH1322" s="82"/>
      <c r="AI1322" s="82"/>
      <c r="AJ1322" s="82"/>
    </row>
    <row r="1323" spans="1:36" s="84" customFormat="1" x14ac:dyDescent="0.25">
      <c r="A1323" s="31"/>
      <c r="B1323" s="114"/>
      <c r="C1323" s="118"/>
      <c r="D1323" s="31"/>
      <c r="E1323" s="31"/>
      <c r="F1323" s="31"/>
      <c r="G1323" s="31"/>
      <c r="H1323" s="31"/>
      <c r="I1323" s="31"/>
      <c r="J1323" s="31"/>
      <c r="K1323" s="31"/>
      <c r="L1323" s="35"/>
      <c r="M1323" s="35"/>
      <c r="N1323" s="35"/>
      <c r="O1323" s="35"/>
      <c r="P1323" s="35"/>
      <c r="Q1323" s="35"/>
      <c r="R1323" s="35"/>
      <c r="S1323" s="31"/>
      <c r="T1323" s="176"/>
      <c r="U1323" s="82"/>
      <c r="V1323" s="82"/>
      <c r="W1323" s="82"/>
      <c r="X1323" s="82"/>
      <c r="Y1323" s="82"/>
      <c r="Z1323" s="82"/>
      <c r="AA1323" s="82"/>
      <c r="AB1323" s="82"/>
      <c r="AC1323" s="82"/>
      <c r="AD1323" s="82"/>
      <c r="AE1323" s="82"/>
      <c r="AF1323" s="82"/>
      <c r="AG1323" s="82"/>
      <c r="AH1323" s="82"/>
      <c r="AI1323" s="82"/>
      <c r="AJ1323" s="82"/>
    </row>
    <row r="1324" spans="1:36" s="84" customFormat="1" x14ac:dyDescent="0.25">
      <c r="A1324" s="31"/>
      <c r="B1324" s="114"/>
      <c r="C1324" s="118"/>
      <c r="D1324" s="31"/>
      <c r="E1324" s="31"/>
      <c r="F1324" s="31"/>
      <c r="G1324" s="31"/>
      <c r="H1324" s="31"/>
      <c r="I1324" s="31"/>
      <c r="J1324" s="31"/>
      <c r="K1324" s="31"/>
      <c r="L1324" s="35"/>
      <c r="M1324" s="35"/>
      <c r="N1324" s="35"/>
      <c r="O1324" s="35"/>
      <c r="P1324" s="35"/>
      <c r="Q1324" s="35"/>
      <c r="R1324" s="35"/>
      <c r="S1324" s="31"/>
      <c r="T1324" s="176"/>
      <c r="U1324" s="82"/>
      <c r="V1324" s="82"/>
      <c r="W1324" s="82"/>
      <c r="X1324" s="82"/>
      <c r="Y1324" s="82"/>
      <c r="Z1324" s="82"/>
      <c r="AA1324" s="82"/>
      <c r="AB1324" s="82"/>
      <c r="AC1324" s="82"/>
      <c r="AD1324" s="82"/>
      <c r="AE1324" s="82"/>
      <c r="AF1324" s="82"/>
      <c r="AG1324" s="82"/>
      <c r="AH1324" s="82"/>
      <c r="AI1324" s="82"/>
      <c r="AJ1324" s="82"/>
    </row>
    <row r="1325" spans="1:36" s="84" customFormat="1" x14ac:dyDescent="0.25">
      <c r="A1325" s="31"/>
      <c r="B1325" s="114"/>
      <c r="C1325" s="118"/>
      <c r="D1325" s="31"/>
      <c r="E1325" s="31"/>
      <c r="F1325" s="31"/>
      <c r="G1325" s="31"/>
      <c r="H1325" s="31"/>
      <c r="I1325" s="31"/>
      <c r="J1325" s="31"/>
      <c r="K1325" s="31"/>
      <c r="L1325" s="35"/>
      <c r="M1325" s="35"/>
      <c r="N1325" s="35"/>
      <c r="O1325" s="35"/>
      <c r="P1325" s="35"/>
      <c r="Q1325" s="35"/>
      <c r="R1325" s="35"/>
      <c r="S1325" s="31"/>
      <c r="T1325" s="176"/>
      <c r="U1325" s="82"/>
      <c r="V1325" s="82"/>
      <c r="W1325" s="82"/>
      <c r="X1325" s="82"/>
      <c r="Y1325" s="82"/>
      <c r="Z1325" s="82"/>
      <c r="AA1325" s="82"/>
      <c r="AB1325" s="82"/>
      <c r="AC1325" s="82"/>
      <c r="AD1325" s="82"/>
      <c r="AE1325" s="82"/>
      <c r="AF1325" s="82"/>
      <c r="AG1325" s="82"/>
      <c r="AH1325" s="82"/>
      <c r="AI1325" s="82"/>
      <c r="AJ1325" s="82"/>
    </row>
    <row r="1326" spans="1:36" s="84" customFormat="1" x14ac:dyDescent="0.25">
      <c r="A1326" s="31"/>
      <c r="B1326" s="114"/>
      <c r="C1326" s="118"/>
      <c r="D1326" s="31"/>
      <c r="E1326" s="31"/>
      <c r="F1326" s="31"/>
      <c r="G1326" s="31"/>
      <c r="H1326" s="31"/>
      <c r="I1326" s="31"/>
      <c r="J1326" s="31"/>
      <c r="K1326" s="31"/>
      <c r="L1326" s="35"/>
      <c r="M1326" s="35"/>
      <c r="N1326" s="35"/>
      <c r="O1326" s="35"/>
      <c r="P1326" s="35"/>
      <c r="Q1326" s="35"/>
      <c r="R1326" s="35"/>
      <c r="S1326" s="31"/>
      <c r="T1326" s="176"/>
      <c r="U1326" s="82"/>
      <c r="V1326" s="82"/>
      <c r="W1326" s="82"/>
      <c r="X1326" s="82"/>
      <c r="Y1326" s="82"/>
      <c r="Z1326" s="82"/>
      <c r="AA1326" s="82"/>
      <c r="AB1326" s="82"/>
      <c r="AC1326" s="82"/>
      <c r="AD1326" s="82"/>
      <c r="AE1326" s="82"/>
      <c r="AF1326" s="82"/>
      <c r="AG1326" s="82"/>
      <c r="AH1326" s="82"/>
      <c r="AI1326" s="82"/>
      <c r="AJ1326" s="82"/>
    </row>
    <row r="1327" spans="1:36" s="84" customFormat="1" x14ac:dyDescent="0.25">
      <c r="A1327" s="31"/>
      <c r="B1327" s="114"/>
      <c r="C1327" s="118"/>
      <c r="D1327" s="31"/>
      <c r="E1327" s="31"/>
      <c r="F1327" s="31"/>
      <c r="G1327" s="31"/>
      <c r="H1327" s="31"/>
      <c r="I1327" s="31"/>
      <c r="J1327" s="31"/>
      <c r="K1327" s="31"/>
      <c r="L1327" s="35"/>
      <c r="M1327" s="35"/>
      <c r="N1327" s="35"/>
      <c r="O1327" s="35"/>
      <c r="P1327" s="35"/>
      <c r="Q1327" s="35"/>
      <c r="R1327" s="35"/>
      <c r="S1327" s="31"/>
      <c r="T1327" s="176"/>
      <c r="U1327" s="82"/>
      <c r="V1327" s="82"/>
      <c r="W1327" s="82"/>
      <c r="X1327" s="82"/>
      <c r="Y1327" s="82"/>
      <c r="Z1327" s="82"/>
      <c r="AA1327" s="82"/>
      <c r="AB1327" s="82"/>
      <c r="AC1327" s="82"/>
      <c r="AD1327" s="82"/>
      <c r="AE1327" s="82"/>
      <c r="AF1327" s="82"/>
      <c r="AG1327" s="82"/>
      <c r="AH1327" s="82"/>
      <c r="AI1327" s="82"/>
      <c r="AJ1327" s="82"/>
    </row>
    <row r="1328" spans="1:36" s="84" customFormat="1" x14ac:dyDescent="0.25">
      <c r="A1328" s="31"/>
      <c r="B1328" s="114"/>
      <c r="C1328" s="118"/>
      <c r="D1328" s="31"/>
      <c r="E1328" s="31"/>
      <c r="F1328" s="31"/>
      <c r="G1328" s="31"/>
      <c r="H1328" s="31"/>
      <c r="I1328" s="31"/>
      <c r="J1328" s="31"/>
      <c r="K1328" s="31"/>
      <c r="L1328" s="35"/>
      <c r="M1328" s="35"/>
      <c r="N1328" s="35"/>
      <c r="O1328" s="35"/>
      <c r="P1328" s="35"/>
      <c r="Q1328" s="35"/>
      <c r="R1328" s="35"/>
      <c r="S1328" s="31"/>
      <c r="T1328" s="176"/>
      <c r="U1328" s="82"/>
      <c r="V1328" s="82"/>
      <c r="W1328" s="82"/>
      <c r="X1328" s="82"/>
      <c r="Y1328" s="82"/>
      <c r="Z1328" s="82"/>
      <c r="AA1328" s="82"/>
      <c r="AB1328" s="82"/>
      <c r="AC1328" s="82"/>
      <c r="AD1328" s="82"/>
      <c r="AE1328" s="82"/>
      <c r="AF1328" s="82"/>
      <c r="AG1328" s="82"/>
      <c r="AH1328" s="82"/>
      <c r="AI1328" s="82"/>
      <c r="AJ1328" s="82"/>
    </row>
    <row r="1329" spans="1:36" s="84" customFormat="1" x14ac:dyDescent="0.25">
      <c r="A1329" s="31"/>
      <c r="B1329" s="114"/>
      <c r="C1329" s="118"/>
      <c r="D1329" s="31"/>
      <c r="E1329" s="31"/>
      <c r="F1329" s="31"/>
      <c r="G1329" s="31"/>
      <c r="H1329" s="31"/>
      <c r="I1329" s="31"/>
      <c r="J1329" s="31"/>
      <c r="K1329" s="31"/>
      <c r="L1329" s="35"/>
      <c r="M1329" s="35"/>
      <c r="N1329" s="35"/>
      <c r="O1329" s="35"/>
      <c r="P1329" s="35"/>
      <c r="Q1329" s="35"/>
      <c r="R1329" s="35"/>
      <c r="S1329" s="31"/>
      <c r="T1329" s="176"/>
      <c r="U1329" s="82"/>
      <c r="V1329" s="82"/>
      <c r="W1329" s="82"/>
      <c r="X1329" s="82"/>
      <c r="Y1329" s="82"/>
      <c r="Z1329" s="82"/>
      <c r="AA1329" s="82"/>
      <c r="AB1329" s="82"/>
      <c r="AC1329" s="82"/>
      <c r="AD1329" s="82"/>
      <c r="AE1329" s="82"/>
      <c r="AF1329" s="82"/>
      <c r="AG1329" s="82"/>
      <c r="AH1329" s="82"/>
      <c r="AI1329" s="82"/>
      <c r="AJ1329" s="82"/>
    </row>
    <row r="1330" spans="1:36" s="84" customFormat="1" x14ac:dyDescent="0.25">
      <c r="A1330" s="31"/>
      <c r="B1330" s="114"/>
      <c r="C1330" s="118"/>
      <c r="D1330" s="31"/>
      <c r="E1330" s="31"/>
      <c r="F1330" s="31"/>
      <c r="G1330" s="31"/>
      <c r="H1330" s="31"/>
      <c r="I1330" s="31"/>
      <c r="J1330" s="31"/>
      <c r="K1330" s="31"/>
      <c r="L1330" s="35"/>
      <c r="M1330" s="35"/>
      <c r="N1330" s="35"/>
      <c r="O1330" s="35"/>
      <c r="P1330" s="35"/>
      <c r="Q1330" s="35"/>
      <c r="R1330" s="35"/>
      <c r="S1330" s="31"/>
      <c r="T1330" s="176"/>
      <c r="U1330" s="82"/>
      <c r="V1330" s="82"/>
      <c r="W1330" s="82"/>
      <c r="X1330" s="82"/>
      <c r="Y1330" s="82"/>
      <c r="Z1330" s="82"/>
      <c r="AA1330" s="82"/>
      <c r="AB1330" s="82"/>
      <c r="AC1330" s="82"/>
      <c r="AD1330" s="82"/>
      <c r="AE1330" s="82"/>
      <c r="AF1330" s="82"/>
      <c r="AG1330" s="82"/>
      <c r="AH1330" s="82"/>
      <c r="AI1330" s="82"/>
      <c r="AJ1330" s="82"/>
    </row>
    <row r="1331" spans="1:36" s="84" customFormat="1" x14ac:dyDescent="0.25">
      <c r="A1331" s="31"/>
      <c r="B1331" s="114"/>
      <c r="C1331" s="118"/>
      <c r="D1331" s="31"/>
      <c r="E1331" s="31"/>
      <c r="F1331" s="31"/>
      <c r="G1331" s="31"/>
      <c r="H1331" s="31"/>
      <c r="I1331" s="31"/>
      <c r="J1331" s="31"/>
      <c r="K1331" s="31"/>
      <c r="L1331" s="35"/>
      <c r="M1331" s="35"/>
      <c r="N1331" s="35"/>
      <c r="O1331" s="35"/>
      <c r="P1331" s="35"/>
      <c r="Q1331" s="35"/>
      <c r="R1331" s="35"/>
      <c r="S1331" s="31"/>
      <c r="T1331" s="176"/>
      <c r="U1331" s="82"/>
      <c r="V1331" s="82"/>
      <c r="W1331" s="82"/>
      <c r="X1331" s="82"/>
      <c r="Y1331" s="82"/>
      <c r="Z1331" s="82"/>
      <c r="AA1331" s="82"/>
      <c r="AB1331" s="82"/>
      <c r="AC1331" s="82"/>
      <c r="AD1331" s="82"/>
      <c r="AE1331" s="82"/>
      <c r="AF1331" s="82"/>
      <c r="AG1331" s="82"/>
      <c r="AH1331" s="82"/>
      <c r="AI1331" s="82"/>
      <c r="AJ1331" s="82"/>
    </row>
    <row r="1332" spans="1:36" s="84" customFormat="1" x14ac:dyDescent="0.25">
      <c r="A1332" s="31"/>
      <c r="B1332" s="114"/>
      <c r="C1332" s="118"/>
      <c r="D1332" s="31"/>
      <c r="E1332" s="31"/>
      <c r="F1332" s="31"/>
      <c r="G1332" s="31"/>
      <c r="H1332" s="31"/>
      <c r="I1332" s="31"/>
      <c r="J1332" s="31"/>
      <c r="K1332" s="31"/>
      <c r="L1332" s="35"/>
      <c r="M1332" s="35"/>
      <c r="N1332" s="35"/>
      <c r="O1332" s="35"/>
      <c r="P1332" s="35"/>
      <c r="Q1332" s="35"/>
      <c r="R1332" s="35"/>
      <c r="S1332" s="31"/>
      <c r="T1332" s="176"/>
      <c r="U1332" s="82"/>
      <c r="V1332" s="82"/>
      <c r="W1332" s="82"/>
      <c r="X1332" s="82"/>
      <c r="Y1332" s="82"/>
      <c r="Z1332" s="82"/>
      <c r="AA1332" s="82"/>
      <c r="AB1332" s="82"/>
      <c r="AC1332" s="82"/>
      <c r="AD1332" s="82"/>
      <c r="AE1332" s="82"/>
      <c r="AF1332" s="82"/>
      <c r="AG1332" s="82"/>
      <c r="AH1332" s="82"/>
      <c r="AI1332" s="82"/>
      <c r="AJ1332" s="82"/>
    </row>
    <row r="1333" spans="1:36" s="84" customFormat="1" x14ac:dyDescent="0.25">
      <c r="A1333" s="31"/>
      <c r="B1333" s="114"/>
      <c r="C1333" s="118"/>
      <c r="D1333" s="31"/>
      <c r="E1333" s="31"/>
      <c r="F1333" s="31"/>
      <c r="G1333" s="31"/>
      <c r="H1333" s="31"/>
      <c r="I1333" s="31"/>
      <c r="J1333" s="31"/>
      <c r="K1333" s="31"/>
      <c r="L1333" s="35"/>
      <c r="M1333" s="35"/>
      <c r="N1333" s="35"/>
      <c r="O1333" s="35"/>
      <c r="P1333" s="35"/>
      <c r="Q1333" s="35"/>
      <c r="R1333" s="35"/>
      <c r="S1333" s="31"/>
      <c r="T1333" s="176"/>
      <c r="U1333" s="82"/>
      <c r="V1333" s="82"/>
      <c r="W1333" s="82"/>
      <c r="X1333" s="82"/>
      <c r="Y1333" s="82"/>
      <c r="Z1333" s="82"/>
      <c r="AA1333" s="82"/>
      <c r="AB1333" s="82"/>
      <c r="AC1333" s="82"/>
      <c r="AD1333" s="82"/>
      <c r="AE1333" s="82"/>
      <c r="AF1333" s="82"/>
      <c r="AG1333" s="82"/>
      <c r="AH1333" s="82"/>
      <c r="AI1333" s="82"/>
      <c r="AJ1333" s="82"/>
    </row>
    <row r="1334" spans="1:36" s="84" customFormat="1" x14ac:dyDescent="0.25">
      <c r="A1334" s="31"/>
      <c r="B1334" s="114"/>
      <c r="C1334" s="118"/>
      <c r="D1334" s="31"/>
      <c r="E1334" s="31"/>
      <c r="F1334" s="31"/>
      <c r="G1334" s="31"/>
      <c r="H1334" s="31"/>
      <c r="I1334" s="31"/>
      <c r="J1334" s="31"/>
      <c r="K1334" s="31"/>
      <c r="L1334" s="35"/>
      <c r="M1334" s="35"/>
      <c r="N1334" s="35"/>
      <c r="O1334" s="35"/>
      <c r="P1334" s="35"/>
      <c r="Q1334" s="35"/>
      <c r="R1334" s="35"/>
      <c r="S1334" s="31"/>
      <c r="T1334" s="176"/>
      <c r="U1334" s="82"/>
      <c r="V1334" s="82"/>
      <c r="W1334" s="82"/>
      <c r="X1334" s="82"/>
      <c r="Y1334" s="82"/>
      <c r="Z1334" s="82"/>
      <c r="AA1334" s="82"/>
      <c r="AB1334" s="82"/>
      <c r="AC1334" s="82"/>
      <c r="AD1334" s="82"/>
      <c r="AE1334" s="82"/>
      <c r="AF1334" s="82"/>
      <c r="AG1334" s="82"/>
      <c r="AH1334" s="82"/>
      <c r="AI1334" s="82"/>
      <c r="AJ1334" s="82"/>
    </row>
    <row r="1335" spans="1:36" s="84" customFormat="1" x14ac:dyDescent="0.25">
      <c r="A1335" s="31"/>
      <c r="B1335" s="114"/>
      <c r="C1335" s="118"/>
      <c r="D1335" s="31"/>
      <c r="E1335" s="31"/>
      <c r="F1335" s="31"/>
      <c r="G1335" s="31"/>
      <c r="H1335" s="31"/>
      <c r="I1335" s="31"/>
      <c r="J1335" s="31"/>
      <c r="K1335" s="31"/>
      <c r="L1335" s="35"/>
      <c r="M1335" s="35"/>
      <c r="N1335" s="35"/>
      <c r="O1335" s="35"/>
      <c r="P1335" s="35"/>
      <c r="Q1335" s="35"/>
      <c r="R1335" s="35"/>
      <c r="S1335" s="31"/>
      <c r="T1335" s="176"/>
      <c r="U1335" s="82"/>
      <c r="V1335" s="82"/>
      <c r="W1335" s="82"/>
      <c r="X1335" s="82"/>
      <c r="Y1335" s="82"/>
      <c r="Z1335" s="82"/>
      <c r="AA1335" s="82"/>
      <c r="AB1335" s="82"/>
      <c r="AC1335" s="82"/>
      <c r="AD1335" s="82"/>
      <c r="AE1335" s="82"/>
      <c r="AF1335" s="82"/>
      <c r="AG1335" s="82"/>
      <c r="AH1335" s="82"/>
      <c r="AI1335" s="82"/>
      <c r="AJ1335" s="82"/>
    </row>
    <row r="1336" spans="1:36" s="84" customFormat="1" x14ac:dyDescent="0.25">
      <c r="A1336" s="31"/>
      <c r="B1336" s="114"/>
      <c r="C1336" s="118"/>
      <c r="D1336" s="31"/>
      <c r="E1336" s="31"/>
      <c r="F1336" s="31"/>
      <c r="G1336" s="31"/>
      <c r="H1336" s="31"/>
      <c r="I1336" s="31"/>
      <c r="J1336" s="31"/>
      <c r="K1336" s="31"/>
      <c r="L1336" s="35"/>
      <c r="M1336" s="35"/>
      <c r="N1336" s="35"/>
      <c r="O1336" s="35"/>
      <c r="P1336" s="35"/>
      <c r="Q1336" s="35"/>
      <c r="R1336" s="35"/>
      <c r="S1336" s="31"/>
      <c r="T1336" s="176"/>
      <c r="U1336" s="82"/>
      <c r="V1336" s="82"/>
      <c r="W1336" s="82"/>
      <c r="X1336" s="82"/>
      <c r="Y1336" s="82"/>
      <c r="Z1336" s="82"/>
      <c r="AA1336" s="82"/>
      <c r="AB1336" s="82"/>
      <c r="AC1336" s="82"/>
      <c r="AD1336" s="82"/>
      <c r="AE1336" s="82"/>
      <c r="AF1336" s="82"/>
      <c r="AG1336" s="82"/>
      <c r="AH1336" s="82"/>
      <c r="AI1336" s="82"/>
      <c r="AJ1336" s="82"/>
    </row>
    <row r="1337" spans="1:36" s="84" customFormat="1" x14ac:dyDescent="0.25">
      <c r="A1337" s="31"/>
      <c r="B1337" s="114"/>
      <c r="C1337" s="118"/>
      <c r="D1337" s="31"/>
      <c r="E1337" s="31"/>
      <c r="F1337" s="31"/>
      <c r="G1337" s="31"/>
      <c r="H1337" s="31"/>
      <c r="I1337" s="31"/>
      <c r="J1337" s="31"/>
      <c r="K1337" s="31"/>
      <c r="L1337" s="35"/>
      <c r="M1337" s="35"/>
      <c r="N1337" s="35"/>
      <c r="O1337" s="35"/>
      <c r="P1337" s="35"/>
      <c r="Q1337" s="35"/>
      <c r="R1337" s="35"/>
      <c r="S1337" s="31"/>
      <c r="T1337" s="176"/>
      <c r="U1337" s="82"/>
      <c r="V1337" s="82"/>
      <c r="W1337" s="82"/>
      <c r="X1337" s="82"/>
      <c r="Y1337" s="82"/>
      <c r="Z1337" s="82"/>
      <c r="AA1337" s="82"/>
      <c r="AB1337" s="82"/>
      <c r="AC1337" s="82"/>
      <c r="AD1337" s="82"/>
      <c r="AE1337" s="82"/>
      <c r="AF1337" s="82"/>
      <c r="AG1337" s="82"/>
      <c r="AH1337" s="82"/>
      <c r="AI1337" s="82"/>
      <c r="AJ1337" s="82"/>
    </row>
    <row r="1338" spans="1:36" s="84" customFormat="1" x14ac:dyDescent="0.25">
      <c r="A1338" s="31"/>
      <c r="B1338" s="114"/>
      <c r="C1338" s="118"/>
      <c r="D1338" s="31"/>
      <c r="E1338" s="31"/>
      <c r="F1338" s="31"/>
      <c r="G1338" s="31"/>
      <c r="H1338" s="31"/>
      <c r="I1338" s="31"/>
      <c r="J1338" s="31"/>
      <c r="K1338" s="31"/>
      <c r="L1338" s="35"/>
      <c r="M1338" s="35"/>
      <c r="N1338" s="35"/>
      <c r="O1338" s="35"/>
      <c r="P1338" s="35"/>
      <c r="Q1338" s="35"/>
      <c r="R1338" s="35"/>
      <c r="S1338" s="31"/>
      <c r="T1338" s="176"/>
      <c r="U1338" s="82"/>
      <c r="V1338" s="82"/>
      <c r="W1338" s="82"/>
      <c r="X1338" s="82"/>
      <c r="Y1338" s="82"/>
      <c r="Z1338" s="82"/>
      <c r="AA1338" s="82"/>
      <c r="AB1338" s="82"/>
      <c r="AC1338" s="82"/>
      <c r="AD1338" s="82"/>
      <c r="AE1338" s="82"/>
      <c r="AF1338" s="82"/>
      <c r="AG1338" s="82"/>
      <c r="AH1338" s="82"/>
      <c r="AI1338" s="82"/>
      <c r="AJ1338" s="82"/>
    </row>
    <row r="1339" spans="1:36" s="84" customFormat="1" x14ac:dyDescent="0.25">
      <c r="A1339" s="31"/>
      <c r="B1339" s="114"/>
      <c r="C1339" s="118"/>
      <c r="D1339" s="31"/>
      <c r="E1339" s="31"/>
      <c r="F1339" s="31"/>
      <c r="G1339" s="31"/>
      <c r="H1339" s="31"/>
      <c r="I1339" s="31"/>
      <c r="J1339" s="31"/>
      <c r="K1339" s="31"/>
      <c r="L1339" s="35"/>
      <c r="M1339" s="35"/>
      <c r="N1339" s="35"/>
      <c r="O1339" s="35"/>
      <c r="P1339" s="35"/>
      <c r="Q1339" s="35"/>
      <c r="R1339" s="35"/>
      <c r="S1339" s="31"/>
      <c r="T1339" s="176"/>
      <c r="U1339" s="82"/>
      <c r="V1339" s="82"/>
      <c r="W1339" s="82"/>
      <c r="X1339" s="82"/>
      <c r="Y1339" s="82"/>
      <c r="Z1339" s="82"/>
      <c r="AA1339" s="82"/>
      <c r="AB1339" s="82"/>
      <c r="AC1339" s="82"/>
      <c r="AD1339" s="82"/>
      <c r="AE1339" s="82"/>
      <c r="AF1339" s="82"/>
      <c r="AG1339" s="82"/>
      <c r="AH1339" s="82"/>
      <c r="AI1339" s="82"/>
      <c r="AJ1339" s="82"/>
    </row>
    <row r="1340" spans="1:36" s="84" customFormat="1" x14ac:dyDescent="0.25">
      <c r="A1340" s="31"/>
      <c r="B1340" s="114"/>
      <c r="C1340" s="118"/>
      <c r="D1340" s="31"/>
      <c r="E1340" s="31"/>
      <c r="F1340" s="31"/>
      <c r="G1340" s="31"/>
      <c r="H1340" s="31"/>
      <c r="I1340" s="31"/>
      <c r="J1340" s="31"/>
      <c r="K1340" s="31"/>
      <c r="L1340" s="35"/>
      <c r="M1340" s="35"/>
      <c r="N1340" s="35"/>
      <c r="O1340" s="35"/>
      <c r="P1340" s="35"/>
      <c r="Q1340" s="35"/>
      <c r="R1340" s="35"/>
      <c r="S1340" s="31"/>
      <c r="T1340" s="176"/>
      <c r="U1340" s="82"/>
      <c r="V1340" s="82"/>
      <c r="W1340" s="82"/>
      <c r="X1340" s="82"/>
      <c r="Y1340" s="82"/>
      <c r="Z1340" s="82"/>
      <c r="AA1340" s="82"/>
      <c r="AB1340" s="82"/>
      <c r="AC1340" s="82"/>
      <c r="AD1340" s="82"/>
      <c r="AE1340" s="82"/>
      <c r="AF1340" s="82"/>
      <c r="AG1340" s="82"/>
      <c r="AH1340" s="82"/>
      <c r="AI1340" s="82"/>
      <c r="AJ1340" s="82"/>
    </row>
    <row r="1341" spans="1:36" s="84" customFormat="1" x14ac:dyDescent="0.25">
      <c r="A1341" s="31"/>
      <c r="B1341" s="114"/>
      <c r="C1341" s="118"/>
      <c r="D1341" s="31"/>
      <c r="E1341" s="31"/>
      <c r="F1341" s="31"/>
      <c r="G1341" s="31"/>
      <c r="H1341" s="31"/>
      <c r="I1341" s="31"/>
      <c r="J1341" s="31"/>
      <c r="K1341" s="31"/>
      <c r="L1341" s="35"/>
      <c r="M1341" s="35"/>
      <c r="N1341" s="35"/>
      <c r="O1341" s="35"/>
      <c r="P1341" s="35"/>
      <c r="Q1341" s="35"/>
      <c r="R1341" s="35"/>
      <c r="S1341" s="31"/>
      <c r="T1341" s="176"/>
      <c r="U1341" s="82"/>
      <c r="V1341" s="82"/>
      <c r="W1341" s="82"/>
      <c r="X1341" s="82"/>
      <c r="Y1341" s="82"/>
      <c r="Z1341" s="82"/>
      <c r="AA1341" s="82"/>
      <c r="AB1341" s="82"/>
      <c r="AC1341" s="82"/>
      <c r="AD1341" s="82"/>
      <c r="AE1341" s="82"/>
      <c r="AF1341" s="82"/>
      <c r="AG1341" s="82"/>
      <c r="AH1341" s="82"/>
      <c r="AI1341" s="82"/>
      <c r="AJ1341" s="82"/>
    </row>
    <row r="1342" spans="1:36" s="84" customFormat="1" x14ac:dyDescent="0.25">
      <c r="A1342" s="31"/>
      <c r="B1342" s="114"/>
      <c r="C1342" s="118"/>
      <c r="D1342" s="31"/>
      <c r="E1342" s="31"/>
      <c r="F1342" s="31"/>
      <c r="G1342" s="31"/>
      <c r="H1342" s="31"/>
      <c r="I1342" s="31"/>
      <c r="J1342" s="31"/>
      <c r="K1342" s="31"/>
      <c r="L1342" s="35"/>
      <c r="M1342" s="35"/>
      <c r="N1342" s="35"/>
      <c r="O1342" s="35"/>
      <c r="P1342" s="35"/>
      <c r="Q1342" s="35"/>
      <c r="R1342" s="35"/>
      <c r="S1342" s="31"/>
      <c r="T1342" s="176"/>
      <c r="U1342" s="82"/>
      <c r="V1342" s="82"/>
      <c r="W1342" s="82"/>
      <c r="X1342" s="82"/>
      <c r="Y1342" s="82"/>
      <c r="Z1342" s="82"/>
      <c r="AA1342" s="82"/>
      <c r="AB1342" s="82"/>
      <c r="AC1342" s="82"/>
      <c r="AD1342" s="82"/>
      <c r="AE1342" s="82"/>
      <c r="AF1342" s="82"/>
      <c r="AG1342" s="82"/>
      <c r="AH1342" s="82"/>
      <c r="AI1342" s="82"/>
      <c r="AJ1342" s="82"/>
    </row>
    <row r="1343" spans="1:36" s="84" customFormat="1" x14ac:dyDescent="0.25">
      <c r="A1343" s="31"/>
      <c r="B1343" s="114"/>
      <c r="C1343" s="118"/>
      <c r="D1343" s="31"/>
      <c r="E1343" s="31"/>
      <c r="F1343" s="31"/>
      <c r="G1343" s="31"/>
      <c r="H1343" s="31"/>
      <c r="I1343" s="31"/>
      <c r="J1343" s="31"/>
      <c r="K1343" s="31"/>
      <c r="L1343" s="35"/>
      <c r="M1343" s="35"/>
      <c r="N1343" s="35"/>
      <c r="O1343" s="35"/>
      <c r="P1343" s="35"/>
      <c r="Q1343" s="35"/>
      <c r="R1343" s="35"/>
      <c r="S1343" s="31"/>
      <c r="T1343" s="176"/>
      <c r="U1343" s="82"/>
      <c r="V1343" s="82"/>
      <c r="W1343" s="82"/>
      <c r="X1343" s="82"/>
      <c r="Y1343" s="82"/>
      <c r="Z1343" s="82"/>
      <c r="AA1343" s="82"/>
      <c r="AB1343" s="82"/>
      <c r="AC1343" s="82"/>
      <c r="AD1343" s="82"/>
      <c r="AE1343" s="82"/>
      <c r="AF1343" s="82"/>
      <c r="AG1343" s="82"/>
      <c r="AH1343" s="82"/>
      <c r="AI1343" s="82"/>
      <c r="AJ1343" s="82"/>
    </row>
    <row r="1344" spans="1:36" s="84" customFormat="1" x14ac:dyDescent="0.25">
      <c r="A1344" s="31"/>
      <c r="B1344" s="114"/>
      <c r="C1344" s="118"/>
      <c r="D1344" s="31"/>
      <c r="E1344" s="31"/>
      <c r="F1344" s="31"/>
      <c r="G1344" s="31"/>
      <c r="H1344" s="31"/>
      <c r="I1344" s="31"/>
      <c r="J1344" s="31"/>
      <c r="K1344" s="31"/>
      <c r="L1344" s="35"/>
      <c r="M1344" s="35"/>
      <c r="N1344" s="35"/>
      <c r="O1344" s="35"/>
      <c r="P1344" s="35"/>
      <c r="Q1344" s="35"/>
      <c r="R1344" s="35"/>
      <c r="S1344" s="31"/>
      <c r="T1344" s="176"/>
      <c r="U1344" s="82"/>
      <c r="V1344" s="82"/>
      <c r="W1344" s="82"/>
      <c r="X1344" s="82"/>
      <c r="Y1344" s="82"/>
      <c r="Z1344" s="82"/>
      <c r="AA1344" s="82"/>
      <c r="AB1344" s="82"/>
      <c r="AC1344" s="82"/>
      <c r="AD1344" s="82"/>
      <c r="AE1344" s="82"/>
      <c r="AF1344" s="82"/>
      <c r="AG1344" s="82"/>
      <c r="AH1344" s="82"/>
      <c r="AI1344" s="82"/>
      <c r="AJ1344" s="82"/>
    </row>
    <row r="1345" spans="1:36" s="84" customFormat="1" x14ac:dyDescent="0.25">
      <c r="A1345" s="31"/>
      <c r="B1345" s="114"/>
      <c r="C1345" s="118"/>
      <c r="D1345" s="31"/>
      <c r="E1345" s="31"/>
      <c r="F1345" s="31"/>
      <c r="G1345" s="31"/>
      <c r="H1345" s="31"/>
      <c r="I1345" s="31"/>
      <c r="J1345" s="31"/>
      <c r="K1345" s="31"/>
      <c r="L1345" s="35"/>
      <c r="M1345" s="35"/>
      <c r="N1345" s="35"/>
      <c r="O1345" s="35"/>
      <c r="P1345" s="35"/>
      <c r="Q1345" s="35"/>
      <c r="R1345" s="35"/>
      <c r="S1345" s="31"/>
      <c r="T1345" s="176"/>
      <c r="U1345" s="82"/>
      <c r="V1345" s="82"/>
      <c r="W1345" s="82"/>
      <c r="X1345" s="82"/>
      <c r="Y1345" s="82"/>
      <c r="Z1345" s="82"/>
      <c r="AA1345" s="82"/>
      <c r="AB1345" s="82"/>
      <c r="AC1345" s="82"/>
      <c r="AD1345" s="82"/>
      <c r="AE1345" s="82"/>
      <c r="AF1345" s="82"/>
      <c r="AG1345" s="82"/>
      <c r="AH1345" s="82"/>
      <c r="AI1345" s="82"/>
      <c r="AJ1345" s="82"/>
    </row>
    <row r="1346" spans="1:36" s="84" customFormat="1" x14ac:dyDescent="0.25">
      <c r="A1346" s="31"/>
      <c r="B1346" s="114"/>
      <c r="C1346" s="118"/>
      <c r="D1346" s="31"/>
      <c r="E1346" s="31"/>
      <c r="F1346" s="31"/>
      <c r="G1346" s="31"/>
      <c r="H1346" s="31"/>
      <c r="I1346" s="31"/>
      <c r="J1346" s="31"/>
      <c r="K1346" s="31"/>
      <c r="L1346" s="35"/>
      <c r="M1346" s="35"/>
      <c r="N1346" s="35"/>
      <c r="O1346" s="35"/>
      <c r="P1346" s="35"/>
      <c r="Q1346" s="35"/>
      <c r="R1346" s="35"/>
      <c r="S1346" s="31"/>
      <c r="T1346" s="176"/>
      <c r="U1346" s="82"/>
      <c r="V1346" s="82"/>
      <c r="W1346" s="82"/>
      <c r="X1346" s="82"/>
      <c r="Y1346" s="82"/>
      <c r="Z1346" s="82"/>
      <c r="AA1346" s="82"/>
      <c r="AB1346" s="82"/>
      <c r="AC1346" s="82"/>
      <c r="AD1346" s="82"/>
      <c r="AE1346" s="82"/>
      <c r="AF1346" s="82"/>
      <c r="AG1346" s="82"/>
      <c r="AH1346" s="82"/>
      <c r="AI1346" s="82"/>
      <c r="AJ1346" s="82"/>
    </row>
    <row r="1347" spans="1:36" s="84" customFormat="1" x14ac:dyDescent="0.25">
      <c r="A1347" s="31"/>
      <c r="B1347" s="114"/>
      <c r="C1347" s="118"/>
      <c r="D1347" s="31"/>
      <c r="E1347" s="31"/>
      <c r="F1347" s="31"/>
      <c r="G1347" s="31"/>
      <c r="H1347" s="31"/>
      <c r="I1347" s="31"/>
      <c r="J1347" s="31"/>
      <c r="K1347" s="31"/>
      <c r="L1347" s="35"/>
      <c r="M1347" s="35"/>
      <c r="N1347" s="35"/>
      <c r="O1347" s="35"/>
      <c r="P1347" s="35"/>
      <c r="Q1347" s="35"/>
      <c r="R1347" s="35"/>
      <c r="S1347" s="31"/>
      <c r="T1347" s="176"/>
      <c r="U1347" s="82"/>
      <c r="V1347" s="82"/>
      <c r="W1347" s="82"/>
      <c r="X1347" s="82"/>
      <c r="Y1347" s="82"/>
      <c r="Z1347" s="82"/>
      <c r="AA1347" s="82"/>
      <c r="AB1347" s="82"/>
      <c r="AC1347" s="82"/>
      <c r="AD1347" s="82"/>
      <c r="AE1347" s="82"/>
      <c r="AF1347" s="82"/>
      <c r="AG1347" s="82"/>
      <c r="AH1347" s="82"/>
      <c r="AI1347" s="82"/>
      <c r="AJ1347" s="82"/>
    </row>
    <row r="1348" spans="1:36" s="84" customFormat="1" x14ac:dyDescent="0.25">
      <c r="A1348" s="31"/>
      <c r="B1348" s="114"/>
      <c r="C1348" s="118"/>
      <c r="D1348" s="31"/>
      <c r="E1348" s="31"/>
      <c r="F1348" s="31"/>
      <c r="G1348" s="31"/>
      <c r="H1348" s="31"/>
      <c r="I1348" s="31"/>
      <c r="J1348" s="31"/>
      <c r="K1348" s="31"/>
      <c r="L1348" s="35"/>
      <c r="M1348" s="35"/>
      <c r="N1348" s="35"/>
      <c r="O1348" s="35"/>
      <c r="P1348" s="35"/>
      <c r="Q1348" s="35"/>
      <c r="R1348" s="35"/>
      <c r="S1348" s="31"/>
      <c r="T1348" s="176"/>
      <c r="U1348" s="82"/>
      <c r="V1348" s="82"/>
      <c r="W1348" s="82"/>
      <c r="X1348" s="82"/>
      <c r="Y1348" s="82"/>
      <c r="Z1348" s="82"/>
      <c r="AA1348" s="82"/>
      <c r="AB1348" s="82"/>
      <c r="AC1348" s="82"/>
      <c r="AD1348" s="82"/>
      <c r="AE1348" s="82"/>
      <c r="AF1348" s="82"/>
      <c r="AG1348" s="82"/>
      <c r="AH1348" s="82"/>
      <c r="AI1348" s="82"/>
      <c r="AJ1348" s="82"/>
    </row>
    <row r="1349" spans="1:36" s="84" customFormat="1" x14ac:dyDescent="0.25">
      <c r="A1349" s="31"/>
      <c r="B1349" s="114"/>
      <c r="C1349" s="118"/>
      <c r="D1349" s="31"/>
      <c r="E1349" s="31"/>
      <c r="F1349" s="31"/>
      <c r="G1349" s="31"/>
      <c r="H1349" s="31"/>
      <c r="I1349" s="31"/>
      <c r="J1349" s="31"/>
      <c r="K1349" s="31"/>
      <c r="L1349" s="35"/>
      <c r="M1349" s="35"/>
      <c r="N1349" s="35"/>
      <c r="O1349" s="35"/>
      <c r="P1349" s="35"/>
      <c r="Q1349" s="35"/>
      <c r="R1349" s="35"/>
      <c r="S1349" s="31"/>
      <c r="T1349" s="176"/>
      <c r="U1349" s="82"/>
      <c r="V1349" s="82"/>
      <c r="W1349" s="82"/>
      <c r="X1349" s="82"/>
      <c r="Y1349" s="82"/>
      <c r="Z1349" s="82"/>
      <c r="AA1349" s="82"/>
      <c r="AB1349" s="82"/>
      <c r="AC1349" s="82"/>
      <c r="AD1349" s="82"/>
      <c r="AE1349" s="82"/>
      <c r="AF1349" s="82"/>
      <c r="AG1349" s="82"/>
      <c r="AH1349" s="82"/>
      <c r="AI1349" s="82"/>
      <c r="AJ1349" s="82"/>
    </row>
    <row r="1350" spans="1:36" s="84" customFormat="1" x14ac:dyDescent="0.25">
      <c r="A1350" s="31"/>
      <c r="B1350" s="114"/>
      <c r="C1350" s="118"/>
      <c r="D1350" s="31"/>
      <c r="E1350" s="31"/>
      <c r="F1350" s="31"/>
      <c r="G1350" s="31"/>
      <c r="H1350" s="31"/>
      <c r="I1350" s="31"/>
      <c r="J1350" s="31"/>
      <c r="K1350" s="31"/>
      <c r="L1350" s="35"/>
      <c r="M1350" s="35"/>
      <c r="N1350" s="35"/>
      <c r="O1350" s="35"/>
      <c r="P1350" s="35"/>
      <c r="Q1350" s="35"/>
      <c r="R1350" s="35"/>
      <c r="S1350" s="31"/>
      <c r="T1350" s="176"/>
      <c r="U1350" s="82"/>
      <c r="V1350" s="82"/>
      <c r="W1350" s="82"/>
      <c r="X1350" s="82"/>
      <c r="Y1350" s="82"/>
      <c r="Z1350" s="82"/>
      <c r="AA1350" s="82"/>
      <c r="AB1350" s="82"/>
      <c r="AC1350" s="82"/>
      <c r="AD1350" s="82"/>
      <c r="AE1350" s="82"/>
      <c r="AF1350" s="82"/>
      <c r="AG1350" s="82"/>
      <c r="AH1350" s="82"/>
      <c r="AI1350" s="82"/>
      <c r="AJ1350" s="82"/>
    </row>
    <row r="1351" spans="1:36" s="84" customFormat="1" x14ac:dyDescent="0.25">
      <c r="A1351" s="31"/>
      <c r="B1351" s="114"/>
      <c r="C1351" s="118"/>
      <c r="D1351" s="31"/>
      <c r="E1351" s="31"/>
      <c r="F1351" s="31"/>
      <c r="G1351" s="31"/>
      <c r="H1351" s="31"/>
      <c r="I1351" s="31"/>
      <c r="J1351" s="31"/>
      <c r="K1351" s="31"/>
      <c r="L1351" s="35"/>
      <c r="M1351" s="35"/>
      <c r="N1351" s="35"/>
      <c r="O1351" s="35"/>
      <c r="P1351" s="35"/>
      <c r="Q1351" s="35"/>
      <c r="R1351" s="35"/>
      <c r="S1351" s="31"/>
      <c r="T1351" s="176"/>
      <c r="U1351" s="82"/>
      <c r="V1351" s="82"/>
      <c r="W1351" s="82"/>
      <c r="X1351" s="82"/>
      <c r="Y1351" s="82"/>
      <c r="Z1351" s="82"/>
      <c r="AA1351" s="82"/>
      <c r="AB1351" s="82"/>
      <c r="AC1351" s="82"/>
      <c r="AD1351" s="82"/>
      <c r="AE1351" s="82"/>
      <c r="AF1351" s="82"/>
      <c r="AG1351" s="82"/>
      <c r="AH1351" s="82"/>
      <c r="AI1351" s="82"/>
      <c r="AJ1351" s="82"/>
    </row>
    <row r="1352" spans="1:36" s="84" customFormat="1" x14ac:dyDescent="0.25">
      <c r="A1352" s="31"/>
      <c r="B1352" s="114"/>
      <c r="C1352" s="118"/>
      <c r="D1352" s="31"/>
      <c r="E1352" s="31"/>
      <c r="F1352" s="31"/>
      <c r="G1352" s="31"/>
      <c r="H1352" s="31"/>
      <c r="I1352" s="31"/>
      <c r="J1352" s="31"/>
      <c r="K1352" s="31"/>
      <c r="L1352" s="35"/>
      <c r="M1352" s="35"/>
      <c r="N1352" s="35"/>
      <c r="O1352" s="35"/>
      <c r="P1352" s="35"/>
      <c r="Q1352" s="35"/>
      <c r="R1352" s="35"/>
      <c r="S1352" s="31"/>
      <c r="T1352" s="176"/>
      <c r="U1352" s="82"/>
      <c r="V1352" s="82"/>
      <c r="W1352" s="82"/>
      <c r="X1352" s="82"/>
      <c r="Y1352" s="82"/>
      <c r="Z1352" s="82"/>
      <c r="AA1352" s="82"/>
      <c r="AB1352" s="82"/>
      <c r="AC1352" s="82"/>
      <c r="AD1352" s="82"/>
      <c r="AE1352" s="82"/>
      <c r="AF1352" s="82"/>
      <c r="AG1352" s="82"/>
      <c r="AH1352" s="82"/>
      <c r="AI1352" s="82"/>
      <c r="AJ1352" s="82"/>
    </row>
    <row r="1353" spans="1:36" s="84" customFormat="1" x14ac:dyDescent="0.25">
      <c r="A1353" s="31"/>
      <c r="B1353" s="114"/>
      <c r="C1353" s="118"/>
      <c r="D1353" s="31"/>
      <c r="E1353" s="31"/>
      <c r="F1353" s="31"/>
      <c r="G1353" s="31"/>
      <c r="H1353" s="31"/>
      <c r="I1353" s="31"/>
      <c r="J1353" s="31"/>
      <c r="K1353" s="31"/>
      <c r="L1353" s="35"/>
      <c r="M1353" s="35"/>
      <c r="N1353" s="35"/>
      <c r="O1353" s="35"/>
      <c r="P1353" s="35"/>
      <c r="Q1353" s="35"/>
      <c r="R1353" s="35"/>
      <c r="S1353" s="31"/>
      <c r="T1353" s="176"/>
      <c r="U1353" s="82"/>
      <c r="V1353" s="82"/>
      <c r="W1353" s="82"/>
      <c r="X1353" s="82"/>
      <c r="Y1353" s="82"/>
      <c r="Z1353" s="82"/>
      <c r="AA1353" s="82"/>
      <c r="AB1353" s="82"/>
      <c r="AC1353" s="82"/>
      <c r="AD1353" s="82"/>
      <c r="AE1353" s="82"/>
      <c r="AF1353" s="82"/>
      <c r="AG1353" s="82"/>
      <c r="AH1353" s="82"/>
      <c r="AI1353" s="82"/>
      <c r="AJ1353" s="82"/>
    </row>
    <row r="1354" spans="1:36" s="84" customFormat="1" x14ac:dyDescent="0.25">
      <c r="A1354" s="31"/>
      <c r="B1354" s="114"/>
      <c r="C1354" s="118"/>
      <c r="D1354" s="31"/>
      <c r="E1354" s="31"/>
      <c r="F1354" s="31"/>
      <c r="G1354" s="31"/>
      <c r="H1354" s="31"/>
      <c r="I1354" s="31"/>
      <c r="J1354" s="31"/>
      <c r="K1354" s="31"/>
      <c r="L1354" s="35"/>
      <c r="M1354" s="35"/>
      <c r="N1354" s="35"/>
      <c r="O1354" s="35"/>
      <c r="P1354" s="35"/>
      <c r="Q1354" s="35"/>
      <c r="R1354" s="35"/>
      <c r="S1354" s="31"/>
      <c r="T1354" s="176"/>
      <c r="U1354" s="82"/>
      <c r="V1354" s="82"/>
      <c r="W1354" s="82"/>
      <c r="X1354" s="82"/>
      <c r="Y1354" s="82"/>
      <c r="Z1354" s="82"/>
      <c r="AA1354" s="82"/>
      <c r="AB1354" s="82"/>
      <c r="AC1354" s="82"/>
      <c r="AD1354" s="82"/>
      <c r="AE1354" s="82"/>
      <c r="AF1354" s="82"/>
      <c r="AG1354" s="82"/>
      <c r="AH1354" s="82"/>
      <c r="AI1354" s="82"/>
      <c r="AJ1354" s="82"/>
    </row>
    <row r="1355" spans="1:36" s="84" customFormat="1" x14ac:dyDescent="0.25">
      <c r="A1355" s="31"/>
      <c r="B1355" s="114"/>
      <c r="C1355" s="118"/>
      <c r="D1355" s="31"/>
      <c r="E1355" s="31"/>
      <c r="F1355" s="31"/>
      <c r="G1355" s="31"/>
      <c r="H1355" s="31"/>
      <c r="I1355" s="31"/>
      <c r="J1355" s="31"/>
      <c r="K1355" s="31"/>
      <c r="L1355" s="35"/>
      <c r="M1355" s="35"/>
      <c r="N1355" s="35"/>
      <c r="O1355" s="35"/>
      <c r="P1355" s="35"/>
      <c r="Q1355" s="35"/>
      <c r="R1355" s="35"/>
      <c r="S1355" s="31"/>
      <c r="T1355" s="176"/>
      <c r="U1355" s="82"/>
      <c r="V1355" s="82"/>
      <c r="W1355" s="82"/>
      <c r="X1355" s="82"/>
      <c r="Y1355" s="82"/>
      <c r="Z1355" s="82"/>
      <c r="AA1355" s="82"/>
      <c r="AB1355" s="82"/>
      <c r="AC1355" s="82"/>
      <c r="AD1355" s="82"/>
      <c r="AE1355" s="82"/>
      <c r="AF1355" s="82"/>
      <c r="AG1355" s="82"/>
      <c r="AH1355" s="82"/>
      <c r="AI1355" s="82"/>
      <c r="AJ1355" s="82"/>
    </row>
    <row r="1356" spans="1:36" s="84" customFormat="1" x14ac:dyDescent="0.25">
      <c r="A1356" s="31"/>
      <c r="B1356" s="114"/>
      <c r="C1356" s="118"/>
      <c r="D1356" s="31"/>
      <c r="E1356" s="31"/>
      <c r="F1356" s="31"/>
      <c r="G1356" s="31"/>
      <c r="H1356" s="31"/>
      <c r="I1356" s="31"/>
      <c r="J1356" s="31"/>
      <c r="K1356" s="31"/>
      <c r="L1356" s="35"/>
      <c r="M1356" s="35"/>
      <c r="N1356" s="35"/>
      <c r="O1356" s="35"/>
      <c r="P1356" s="35"/>
      <c r="Q1356" s="35"/>
      <c r="R1356" s="35"/>
      <c r="S1356" s="31"/>
      <c r="T1356" s="176"/>
      <c r="U1356" s="82"/>
      <c r="V1356" s="82"/>
      <c r="W1356" s="82"/>
      <c r="X1356" s="82"/>
      <c r="Y1356" s="82"/>
      <c r="Z1356" s="82"/>
      <c r="AA1356" s="82"/>
      <c r="AB1356" s="82"/>
      <c r="AC1356" s="82"/>
      <c r="AD1356" s="82"/>
      <c r="AE1356" s="82"/>
      <c r="AF1356" s="82"/>
      <c r="AG1356" s="82"/>
      <c r="AH1356" s="82"/>
      <c r="AI1356" s="82"/>
      <c r="AJ1356" s="82"/>
    </row>
    <row r="1357" spans="1:36" s="84" customFormat="1" x14ac:dyDescent="0.25">
      <c r="A1357" s="31"/>
      <c r="B1357" s="114"/>
      <c r="C1357" s="118"/>
      <c r="D1357" s="31"/>
      <c r="E1357" s="31"/>
      <c r="F1357" s="31"/>
      <c r="G1357" s="31"/>
      <c r="H1357" s="31"/>
      <c r="I1357" s="31"/>
      <c r="J1357" s="31"/>
      <c r="K1357" s="31"/>
      <c r="L1357" s="35"/>
      <c r="M1357" s="35"/>
      <c r="N1357" s="35"/>
      <c r="O1357" s="35"/>
      <c r="P1357" s="35"/>
      <c r="Q1357" s="35"/>
      <c r="R1357" s="35"/>
      <c r="S1357" s="31"/>
      <c r="T1357" s="176"/>
      <c r="U1357" s="82"/>
      <c r="V1357" s="82"/>
      <c r="W1357" s="82"/>
      <c r="X1357" s="82"/>
      <c r="Y1357" s="82"/>
      <c r="Z1357" s="82"/>
      <c r="AA1357" s="82"/>
      <c r="AB1357" s="82"/>
      <c r="AC1357" s="82"/>
      <c r="AD1357" s="82"/>
      <c r="AE1357" s="82"/>
      <c r="AF1357" s="82"/>
      <c r="AG1357" s="82"/>
      <c r="AH1357" s="82"/>
      <c r="AI1357" s="82"/>
      <c r="AJ1357" s="82"/>
    </row>
    <row r="1358" spans="1:36" s="84" customFormat="1" x14ac:dyDescent="0.25">
      <c r="A1358" s="31"/>
      <c r="B1358" s="114"/>
      <c r="C1358" s="118"/>
      <c r="D1358" s="31"/>
      <c r="E1358" s="31"/>
      <c r="F1358" s="31"/>
      <c r="G1358" s="31"/>
      <c r="H1358" s="31"/>
      <c r="I1358" s="31"/>
      <c r="J1358" s="31"/>
      <c r="K1358" s="31"/>
      <c r="L1358" s="35"/>
      <c r="M1358" s="35"/>
      <c r="N1358" s="35"/>
      <c r="O1358" s="35"/>
      <c r="P1358" s="35"/>
      <c r="Q1358" s="35"/>
      <c r="R1358" s="35"/>
      <c r="S1358" s="31"/>
      <c r="T1358" s="176"/>
      <c r="U1358" s="82"/>
      <c r="V1358" s="82"/>
      <c r="W1358" s="82"/>
      <c r="X1358" s="82"/>
      <c r="Y1358" s="82"/>
      <c r="Z1358" s="82"/>
      <c r="AA1358" s="82"/>
      <c r="AB1358" s="82"/>
      <c r="AC1358" s="82"/>
      <c r="AD1358" s="82"/>
      <c r="AE1358" s="82"/>
      <c r="AF1358" s="82"/>
      <c r="AG1358" s="82"/>
      <c r="AH1358" s="82"/>
      <c r="AI1358" s="82"/>
      <c r="AJ1358" s="82"/>
    </row>
    <row r="1359" spans="1:36" s="84" customFormat="1" x14ac:dyDescent="0.25">
      <c r="A1359" s="31"/>
      <c r="B1359" s="114"/>
      <c r="C1359" s="118"/>
      <c r="D1359" s="31"/>
      <c r="E1359" s="31"/>
      <c r="F1359" s="31"/>
      <c r="G1359" s="31"/>
      <c r="H1359" s="31"/>
      <c r="I1359" s="31"/>
      <c r="J1359" s="31"/>
      <c r="K1359" s="31"/>
      <c r="L1359" s="35"/>
      <c r="M1359" s="35"/>
      <c r="N1359" s="35"/>
      <c r="O1359" s="35"/>
      <c r="P1359" s="35"/>
      <c r="Q1359" s="35"/>
      <c r="R1359" s="35"/>
      <c r="S1359" s="31"/>
      <c r="T1359" s="176"/>
      <c r="U1359" s="82"/>
      <c r="V1359" s="82"/>
      <c r="W1359" s="82"/>
      <c r="X1359" s="82"/>
      <c r="Y1359" s="82"/>
      <c r="Z1359" s="82"/>
      <c r="AA1359" s="82"/>
      <c r="AB1359" s="82"/>
      <c r="AC1359" s="82"/>
      <c r="AD1359" s="82"/>
      <c r="AE1359" s="82"/>
      <c r="AF1359" s="82"/>
      <c r="AG1359" s="82"/>
      <c r="AH1359" s="82"/>
      <c r="AI1359" s="82"/>
      <c r="AJ1359" s="82"/>
    </row>
    <row r="1360" spans="1:36" s="84" customFormat="1" x14ac:dyDescent="0.25">
      <c r="A1360" s="31"/>
      <c r="B1360" s="114"/>
      <c r="C1360" s="118"/>
      <c r="D1360" s="31"/>
      <c r="E1360" s="31"/>
      <c r="F1360" s="31"/>
      <c r="G1360" s="31"/>
      <c r="H1360" s="31"/>
      <c r="I1360" s="31"/>
      <c r="J1360" s="31"/>
      <c r="K1360" s="31"/>
      <c r="L1360" s="35"/>
      <c r="M1360" s="35"/>
      <c r="N1360" s="35"/>
      <c r="O1360" s="35"/>
      <c r="P1360" s="35"/>
      <c r="Q1360" s="35"/>
      <c r="R1360" s="35"/>
      <c r="S1360" s="31"/>
      <c r="T1360" s="176"/>
      <c r="U1360" s="82"/>
      <c r="V1360" s="82"/>
      <c r="W1360" s="82"/>
      <c r="X1360" s="82"/>
      <c r="Y1360" s="82"/>
      <c r="Z1360" s="82"/>
      <c r="AA1360" s="82"/>
      <c r="AB1360" s="82"/>
      <c r="AC1360" s="82"/>
      <c r="AD1360" s="82"/>
      <c r="AE1360" s="82"/>
      <c r="AF1360" s="82"/>
      <c r="AG1360" s="82"/>
      <c r="AH1360" s="82"/>
      <c r="AI1360" s="82"/>
      <c r="AJ1360" s="82"/>
    </row>
    <row r="1361" spans="1:36" s="84" customFormat="1" x14ac:dyDescent="0.25">
      <c r="A1361" s="31"/>
      <c r="B1361" s="114"/>
      <c r="C1361" s="118"/>
      <c r="D1361" s="31"/>
      <c r="E1361" s="31"/>
      <c r="F1361" s="31"/>
      <c r="G1361" s="31"/>
      <c r="H1361" s="31"/>
      <c r="I1361" s="31"/>
      <c r="J1361" s="31"/>
      <c r="K1361" s="31"/>
      <c r="L1361" s="35"/>
      <c r="M1361" s="35"/>
      <c r="N1361" s="35"/>
      <c r="O1361" s="35"/>
      <c r="P1361" s="35"/>
      <c r="Q1361" s="35"/>
      <c r="R1361" s="35"/>
      <c r="S1361" s="31"/>
      <c r="T1361" s="176"/>
      <c r="U1361" s="82"/>
      <c r="V1361" s="82"/>
      <c r="W1361" s="82"/>
      <c r="X1361" s="82"/>
      <c r="Y1361" s="82"/>
      <c r="Z1361" s="82"/>
      <c r="AA1361" s="82"/>
      <c r="AB1361" s="82"/>
      <c r="AC1361" s="82"/>
      <c r="AD1361" s="82"/>
      <c r="AE1361" s="82"/>
      <c r="AF1361" s="82"/>
      <c r="AG1361" s="82"/>
      <c r="AH1361" s="82"/>
      <c r="AI1361" s="82"/>
      <c r="AJ1361" s="82"/>
    </row>
    <row r="1362" spans="1:36" s="84" customFormat="1" x14ac:dyDescent="0.25">
      <c r="A1362" s="31"/>
      <c r="B1362" s="114"/>
      <c r="C1362" s="118"/>
      <c r="D1362" s="31"/>
      <c r="E1362" s="31"/>
      <c r="F1362" s="31"/>
      <c r="G1362" s="31"/>
      <c r="H1362" s="31"/>
      <c r="I1362" s="31"/>
      <c r="J1362" s="31"/>
      <c r="K1362" s="31"/>
      <c r="L1362" s="35"/>
      <c r="M1362" s="35"/>
      <c r="N1362" s="35"/>
      <c r="O1362" s="35"/>
      <c r="P1362" s="35"/>
      <c r="Q1362" s="35"/>
      <c r="R1362" s="35"/>
      <c r="S1362" s="31"/>
      <c r="T1362" s="176"/>
      <c r="U1362" s="82"/>
      <c r="V1362" s="82"/>
      <c r="W1362" s="82"/>
      <c r="X1362" s="82"/>
      <c r="Y1362" s="82"/>
      <c r="Z1362" s="82"/>
      <c r="AA1362" s="82"/>
      <c r="AB1362" s="82"/>
      <c r="AC1362" s="82"/>
      <c r="AD1362" s="82"/>
      <c r="AE1362" s="82"/>
      <c r="AF1362" s="82"/>
      <c r="AG1362" s="82"/>
      <c r="AH1362" s="82"/>
      <c r="AI1362" s="82"/>
      <c r="AJ1362" s="82"/>
    </row>
    <row r="1363" spans="1:36" s="84" customFormat="1" x14ac:dyDescent="0.25">
      <c r="A1363" s="31"/>
      <c r="B1363" s="114"/>
      <c r="C1363" s="118"/>
      <c r="D1363" s="31"/>
      <c r="E1363" s="31"/>
      <c r="F1363" s="31"/>
      <c r="G1363" s="31"/>
      <c r="H1363" s="31"/>
      <c r="I1363" s="31"/>
      <c r="J1363" s="31"/>
      <c r="K1363" s="31"/>
      <c r="L1363" s="35"/>
      <c r="M1363" s="35"/>
      <c r="N1363" s="35"/>
      <c r="O1363" s="35"/>
      <c r="P1363" s="35"/>
      <c r="Q1363" s="35"/>
      <c r="R1363" s="35"/>
      <c r="S1363" s="31"/>
      <c r="T1363" s="176"/>
      <c r="U1363" s="82"/>
      <c r="V1363" s="82"/>
      <c r="W1363" s="82"/>
      <c r="X1363" s="82"/>
      <c r="Y1363" s="82"/>
      <c r="Z1363" s="82"/>
      <c r="AA1363" s="82"/>
      <c r="AB1363" s="82"/>
      <c r="AC1363" s="82"/>
      <c r="AD1363" s="82"/>
      <c r="AE1363" s="82"/>
      <c r="AF1363" s="82"/>
      <c r="AG1363" s="82"/>
      <c r="AH1363" s="82"/>
      <c r="AI1363" s="82"/>
      <c r="AJ1363" s="82"/>
    </row>
    <row r="1364" spans="1:36" s="84" customFormat="1" x14ac:dyDescent="0.25">
      <c r="A1364" s="31"/>
      <c r="B1364" s="114"/>
      <c r="C1364" s="118"/>
      <c r="D1364" s="31"/>
      <c r="E1364" s="31"/>
      <c r="F1364" s="31"/>
      <c r="G1364" s="31"/>
      <c r="H1364" s="31"/>
      <c r="I1364" s="31"/>
      <c r="J1364" s="31"/>
      <c r="K1364" s="31"/>
      <c r="L1364" s="35"/>
      <c r="M1364" s="35"/>
      <c r="N1364" s="35"/>
      <c r="O1364" s="35"/>
      <c r="P1364" s="35"/>
      <c r="Q1364" s="35"/>
      <c r="R1364" s="35"/>
      <c r="S1364" s="31"/>
      <c r="T1364" s="176"/>
      <c r="U1364" s="82"/>
      <c r="V1364" s="82"/>
      <c r="W1364" s="82"/>
      <c r="X1364" s="82"/>
      <c r="Y1364" s="82"/>
      <c r="Z1364" s="82"/>
      <c r="AA1364" s="82"/>
      <c r="AB1364" s="82"/>
      <c r="AC1364" s="82"/>
      <c r="AD1364" s="82"/>
      <c r="AE1364" s="82"/>
      <c r="AF1364" s="82"/>
      <c r="AG1364" s="82"/>
      <c r="AH1364" s="82"/>
      <c r="AI1364" s="82"/>
      <c r="AJ1364" s="82"/>
    </row>
    <row r="1365" spans="1:36" s="84" customFormat="1" x14ac:dyDescent="0.25">
      <c r="A1365" s="31"/>
      <c r="B1365" s="114"/>
      <c r="C1365" s="118"/>
      <c r="D1365" s="31"/>
      <c r="E1365" s="31"/>
      <c r="F1365" s="31"/>
      <c r="G1365" s="31"/>
      <c r="H1365" s="31"/>
      <c r="I1365" s="31"/>
      <c r="J1365" s="31"/>
      <c r="K1365" s="31"/>
      <c r="L1365" s="35"/>
      <c r="M1365" s="35"/>
      <c r="N1365" s="35"/>
      <c r="O1365" s="35"/>
      <c r="P1365" s="35"/>
      <c r="Q1365" s="35"/>
      <c r="R1365" s="35"/>
      <c r="S1365" s="31"/>
      <c r="T1365" s="176"/>
      <c r="U1365" s="82"/>
      <c r="V1365" s="82"/>
      <c r="W1365" s="82"/>
      <c r="X1365" s="82"/>
      <c r="Y1365" s="82"/>
      <c r="Z1365" s="82"/>
      <c r="AA1365" s="82"/>
      <c r="AB1365" s="82"/>
      <c r="AC1365" s="82"/>
      <c r="AD1365" s="82"/>
      <c r="AE1365" s="82"/>
      <c r="AF1365" s="82"/>
      <c r="AG1365" s="82"/>
      <c r="AH1365" s="82"/>
      <c r="AI1365" s="82"/>
      <c r="AJ1365" s="82"/>
    </row>
    <row r="1366" spans="1:36" s="84" customFormat="1" x14ac:dyDescent="0.25">
      <c r="A1366" s="31"/>
      <c r="B1366" s="114"/>
      <c r="C1366" s="118"/>
      <c r="D1366" s="31"/>
      <c r="E1366" s="31"/>
      <c r="F1366" s="31"/>
      <c r="G1366" s="31"/>
      <c r="H1366" s="31"/>
      <c r="I1366" s="31"/>
      <c r="J1366" s="31"/>
      <c r="K1366" s="31"/>
      <c r="L1366" s="35"/>
      <c r="M1366" s="35"/>
      <c r="N1366" s="35"/>
      <c r="O1366" s="35"/>
      <c r="P1366" s="35"/>
      <c r="Q1366" s="35"/>
      <c r="R1366" s="35"/>
      <c r="S1366" s="31"/>
      <c r="T1366" s="176"/>
      <c r="U1366" s="82"/>
      <c r="V1366" s="82"/>
      <c r="W1366" s="82"/>
      <c r="X1366" s="82"/>
      <c r="Y1366" s="82"/>
      <c r="Z1366" s="82"/>
      <c r="AA1366" s="82"/>
      <c r="AB1366" s="82"/>
      <c r="AC1366" s="82"/>
      <c r="AD1366" s="82"/>
      <c r="AE1366" s="82"/>
      <c r="AF1366" s="82"/>
      <c r="AG1366" s="82"/>
      <c r="AH1366" s="82"/>
      <c r="AI1366" s="82"/>
      <c r="AJ1366" s="82"/>
    </row>
    <row r="1367" spans="1:36" s="84" customFormat="1" x14ac:dyDescent="0.25">
      <c r="A1367" s="31"/>
      <c r="B1367" s="114"/>
      <c r="C1367" s="118"/>
      <c r="D1367" s="31"/>
      <c r="E1367" s="31"/>
      <c r="F1367" s="31"/>
      <c r="G1367" s="31"/>
      <c r="H1367" s="31"/>
      <c r="I1367" s="31"/>
      <c r="J1367" s="31"/>
      <c r="K1367" s="31"/>
      <c r="L1367" s="35"/>
      <c r="M1367" s="35"/>
      <c r="N1367" s="35"/>
      <c r="O1367" s="35"/>
      <c r="P1367" s="35"/>
      <c r="Q1367" s="35"/>
      <c r="R1367" s="35"/>
      <c r="S1367" s="31"/>
      <c r="T1367" s="176"/>
      <c r="U1367" s="82"/>
      <c r="V1367" s="82"/>
      <c r="W1367" s="82"/>
      <c r="X1367" s="82"/>
      <c r="Y1367" s="82"/>
      <c r="Z1367" s="82"/>
      <c r="AA1367" s="82"/>
      <c r="AB1367" s="82"/>
      <c r="AC1367" s="82"/>
      <c r="AD1367" s="82"/>
      <c r="AE1367" s="82"/>
      <c r="AF1367" s="82"/>
      <c r="AG1367" s="82"/>
      <c r="AH1367" s="82"/>
      <c r="AI1367" s="82"/>
      <c r="AJ1367" s="82"/>
    </row>
    <row r="1368" spans="1:36" s="84" customFormat="1" x14ac:dyDescent="0.25">
      <c r="A1368" s="31"/>
      <c r="B1368" s="114"/>
      <c r="C1368" s="118"/>
      <c r="D1368" s="31"/>
      <c r="E1368" s="31"/>
      <c r="F1368" s="31"/>
      <c r="G1368" s="31"/>
      <c r="H1368" s="31"/>
      <c r="I1368" s="31"/>
      <c r="J1368" s="31"/>
      <c r="K1368" s="31"/>
      <c r="L1368" s="35"/>
      <c r="M1368" s="35"/>
      <c r="N1368" s="35"/>
      <c r="O1368" s="35"/>
      <c r="P1368" s="35"/>
      <c r="Q1368" s="35"/>
      <c r="R1368" s="35"/>
      <c r="S1368" s="31"/>
      <c r="T1368" s="176"/>
      <c r="U1368" s="82"/>
      <c r="V1368" s="82"/>
      <c r="W1368" s="82"/>
      <c r="X1368" s="82"/>
      <c r="Y1368" s="82"/>
      <c r="Z1368" s="82"/>
      <c r="AA1368" s="82"/>
      <c r="AB1368" s="82"/>
      <c r="AC1368" s="82"/>
      <c r="AD1368" s="82"/>
      <c r="AE1368" s="82"/>
      <c r="AF1368" s="82"/>
      <c r="AG1368" s="82"/>
      <c r="AH1368" s="82"/>
      <c r="AI1368" s="82"/>
      <c r="AJ1368" s="82"/>
    </row>
    <row r="1369" spans="1:36" s="84" customFormat="1" x14ac:dyDescent="0.25">
      <c r="A1369" s="31"/>
      <c r="B1369" s="114"/>
      <c r="C1369" s="118"/>
      <c r="D1369" s="31"/>
      <c r="E1369" s="31"/>
      <c r="F1369" s="31"/>
      <c r="G1369" s="31"/>
      <c r="H1369" s="31"/>
      <c r="I1369" s="31"/>
      <c r="J1369" s="31"/>
      <c r="K1369" s="31"/>
      <c r="L1369" s="35"/>
      <c r="M1369" s="35"/>
      <c r="N1369" s="35"/>
      <c r="O1369" s="35"/>
      <c r="P1369" s="35"/>
      <c r="Q1369" s="35"/>
      <c r="R1369" s="35"/>
      <c r="S1369" s="31"/>
      <c r="T1369" s="176"/>
      <c r="U1369" s="82"/>
      <c r="V1369" s="82"/>
      <c r="W1369" s="82"/>
      <c r="X1369" s="82"/>
      <c r="Y1369" s="82"/>
      <c r="Z1369" s="82"/>
      <c r="AA1369" s="82"/>
      <c r="AB1369" s="82"/>
      <c r="AC1369" s="82"/>
      <c r="AD1369" s="82"/>
      <c r="AE1369" s="82"/>
      <c r="AF1369" s="82"/>
      <c r="AG1369" s="82"/>
      <c r="AH1369" s="82"/>
      <c r="AI1369" s="82"/>
      <c r="AJ1369" s="82"/>
    </row>
    <row r="1370" spans="1:36" s="84" customFormat="1" x14ac:dyDescent="0.25">
      <c r="A1370" s="31"/>
      <c r="B1370" s="114"/>
      <c r="C1370" s="118"/>
      <c r="D1370" s="31"/>
      <c r="E1370" s="31"/>
      <c r="F1370" s="31"/>
      <c r="G1370" s="31"/>
      <c r="H1370" s="31"/>
      <c r="I1370" s="31"/>
      <c r="J1370" s="31"/>
      <c r="K1370" s="31"/>
      <c r="L1370" s="35"/>
      <c r="M1370" s="35"/>
      <c r="N1370" s="35"/>
      <c r="O1370" s="35"/>
      <c r="P1370" s="35"/>
      <c r="Q1370" s="35"/>
      <c r="R1370" s="35"/>
      <c r="S1370" s="31"/>
      <c r="T1370" s="176"/>
      <c r="U1370" s="82"/>
      <c r="V1370" s="82"/>
      <c r="W1370" s="82"/>
      <c r="X1370" s="82"/>
      <c r="Y1370" s="82"/>
      <c r="Z1370" s="82"/>
      <c r="AA1370" s="82"/>
      <c r="AB1370" s="82"/>
      <c r="AC1370" s="82"/>
      <c r="AD1370" s="82"/>
      <c r="AE1370" s="82"/>
      <c r="AF1370" s="82"/>
      <c r="AG1370" s="82"/>
      <c r="AH1370" s="82"/>
      <c r="AI1370" s="82"/>
      <c r="AJ1370" s="82"/>
    </row>
    <row r="1371" spans="1:36" s="84" customFormat="1" x14ac:dyDescent="0.25">
      <c r="A1371" s="31"/>
      <c r="B1371" s="114"/>
      <c r="C1371" s="118"/>
      <c r="D1371" s="31"/>
      <c r="E1371" s="31"/>
      <c r="F1371" s="31"/>
      <c r="G1371" s="31"/>
      <c r="H1371" s="31"/>
      <c r="I1371" s="31"/>
      <c r="J1371" s="31"/>
      <c r="K1371" s="31"/>
      <c r="L1371" s="35"/>
      <c r="M1371" s="35"/>
      <c r="N1371" s="35"/>
      <c r="O1371" s="35"/>
      <c r="P1371" s="35"/>
      <c r="Q1371" s="35"/>
      <c r="R1371" s="35"/>
      <c r="S1371" s="31"/>
      <c r="T1371" s="176"/>
      <c r="U1371" s="82"/>
      <c r="V1371" s="82"/>
      <c r="W1371" s="82"/>
      <c r="X1371" s="82"/>
      <c r="Y1371" s="82"/>
      <c r="Z1371" s="82"/>
      <c r="AA1371" s="82"/>
      <c r="AB1371" s="82"/>
      <c r="AC1371" s="82"/>
      <c r="AD1371" s="82"/>
      <c r="AE1371" s="82"/>
      <c r="AF1371" s="82"/>
      <c r="AG1371" s="82"/>
      <c r="AH1371" s="82"/>
      <c r="AI1371" s="82"/>
      <c r="AJ1371" s="82"/>
    </row>
    <row r="1372" spans="1:36" s="84" customFormat="1" x14ac:dyDescent="0.25">
      <c r="A1372" s="31"/>
      <c r="B1372" s="114"/>
      <c r="C1372" s="118"/>
      <c r="D1372" s="31"/>
      <c r="E1372" s="31"/>
      <c r="F1372" s="31"/>
      <c r="G1372" s="31"/>
      <c r="H1372" s="31"/>
      <c r="I1372" s="31"/>
      <c r="J1372" s="31"/>
      <c r="K1372" s="31"/>
      <c r="L1372" s="35"/>
      <c r="M1372" s="35"/>
      <c r="N1372" s="35"/>
      <c r="O1372" s="35"/>
      <c r="P1372" s="35"/>
      <c r="Q1372" s="35"/>
      <c r="R1372" s="35"/>
      <c r="S1372" s="31"/>
      <c r="T1372" s="176"/>
      <c r="U1372" s="82"/>
      <c r="V1372" s="82"/>
      <c r="W1372" s="82"/>
      <c r="X1372" s="82"/>
      <c r="Y1372" s="82"/>
      <c r="Z1372" s="82"/>
      <c r="AA1372" s="82"/>
      <c r="AB1372" s="82"/>
      <c r="AC1372" s="82"/>
      <c r="AD1372" s="82"/>
      <c r="AE1372" s="82"/>
      <c r="AF1372" s="82"/>
      <c r="AG1372" s="82"/>
      <c r="AH1372" s="82"/>
      <c r="AI1372" s="82"/>
      <c r="AJ1372" s="82"/>
    </row>
    <row r="1373" spans="1:36" s="84" customFormat="1" x14ac:dyDescent="0.25">
      <c r="A1373" s="31"/>
      <c r="B1373" s="114"/>
      <c r="C1373" s="118"/>
      <c r="D1373" s="31"/>
      <c r="E1373" s="31"/>
      <c r="F1373" s="31"/>
      <c r="G1373" s="31"/>
      <c r="H1373" s="31"/>
      <c r="I1373" s="31"/>
      <c r="J1373" s="31"/>
      <c r="K1373" s="31"/>
      <c r="L1373" s="35"/>
      <c r="M1373" s="35"/>
      <c r="N1373" s="35"/>
      <c r="O1373" s="35"/>
      <c r="P1373" s="35"/>
      <c r="Q1373" s="35"/>
      <c r="R1373" s="35"/>
      <c r="S1373" s="31"/>
      <c r="T1373" s="176"/>
      <c r="U1373" s="82"/>
      <c r="V1373" s="82"/>
      <c r="W1373" s="82"/>
      <c r="X1373" s="82"/>
      <c r="Y1373" s="82"/>
      <c r="Z1373" s="82"/>
      <c r="AA1373" s="82"/>
      <c r="AB1373" s="82"/>
      <c r="AC1373" s="82"/>
      <c r="AD1373" s="82"/>
      <c r="AE1373" s="82"/>
      <c r="AF1373" s="82"/>
      <c r="AG1373" s="82"/>
      <c r="AH1373" s="82"/>
      <c r="AI1373" s="82"/>
      <c r="AJ1373" s="82"/>
    </row>
    <row r="1374" spans="1:36" s="84" customFormat="1" x14ac:dyDescent="0.25">
      <c r="A1374" s="31"/>
      <c r="B1374" s="114"/>
      <c r="C1374" s="118"/>
      <c r="D1374" s="31"/>
      <c r="E1374" s="31"/>
      <c r="F1374" s="31"/>
      <c r="G1374" s="31"/>
      <c r="H1374" s="31"/>
      <c r="I1374" s="31"/>
      <c r="J1374" s="31"/>
      <c r="K1374" s="31"/>
      <c r="L1374" s="35"/>
      <c r="M1374" s="35"/>
      <c r="N1374" s="35"/>
      <c r="O1374" s="35"/>
      <c r="P1374" s="35"/>
      <c r="Q1374" s="35"/>
      <c r="R1374" s="35"/>
      <c r="S1374" s="31"/>
      <c r="T1374" s="176"/>
      <c r="U1374" s="82"/>
      <c r="V1374" s="82"/>
      <c r="W1374" s="82"/>
      <c r="X1374" s="82"/>
      <c r="Y1374" s="82"/>
      <c r="Z1374" s="82"/>
      <c r="AA1374" s="82"/>
      <c r="AB1374" s="82"/>
      <c r="AC1374" s="82"/>
      <c r="AD1374" s="82"/>
      <c r="AE1374" s="82"/>
      <c r="AF1374" s="82"/>
      <c r="AG1374" s="82"/>
      <c r="AH1374" s="82"/>
      <c r="AI1374" s="82"/>
      <c r="AJ1374" s="82"/>
    </row>
    <row r="1375" spans="1:36" s="84" customFormat="1" x14ac:dyDescent="0.25">
      <c r="A1375" s="31"/>
      <c r="B1375" s="114"/>
      <c r="C1375" s="118"/>
      <c r="D1375" s="31"/>
      <c r="E1375" s="31"/>
      <c r="F1375" s="31"/>
      <c r="G1375" s="31"/>
      <c r="H1375" s="31"/>
      <c r="I1375" s="31"/>
      <c r="J1375" s="31"/>
      <c r="K1375" s="31"/>
      <c r="L1375" s="35"/>
      <c r="M1375" s="35"/>
      <c r="N1375" s="35"/>
      <c r="O1375" s="35"/>
      <c r="P1375" s="35"/>
      <c r="Q1375" s="35"/>
      <c r="R1375" s="35"/>
      <c r="S1375" s="31"/>
      <c r="T1375" s="176"/>
      <c r="U1375" s="82"/>
      <c r="V1375" s="82"/>
      <c r="W1375" s="82"/>
      <c r="X1375" s="82"/>
      <c r="Y1375" s="82"/>
      <c r="Z1375" s="82"/>
      <c r="AA1375" s="82"/>
      <c r="AB1375" s="82"/>
      <c r="AC1375" s="82"/>
      <c r="AD1375" s="82"/>
      <c r="AE1375" s="82"/>
      <c r="AF1375" s="82"/>
      <c r="AG1375" s="82"/>
      <c r="AH1375" s="82"/>
      <c r="AI1375" s="82"/>
      <c r="AJ1375" s="82"/>
    </row>
    <row r="1376" spans="1:36" s="84" customFormat="1" x14ac:dyDescent="0.25">
      <c r="A1376" s="31"/>
      <c r="B1376" s="114"/>
      <c r="C1376" s="118"/>
      <c r="D1376" s="31"/>
      <c r="E1376" s="31"/>
      <c r="F1376" s="31"/>
      <c r="G1376" s="31"/>
      <c r="H1376" s="31"/>
      <c r="I1376" s="31"/>
      <c r="J1376" s="31"/>
      <c r="K1376" s="31"/>
      <c r="L1376" s="35"/>
      <c r="M1376" s="35"/>
      <c r="N1376" s="35"/>
      <c r="O1376" s="35"/>
      <c r="P1376" s="35"/>
      <c r="Q1376" s="35"/>
      <c r="R1376" s="35"/>
      <c r="S1376" s="31"/>
      <c r="T1376" s="176"/>
      <c r="U1376" s="82"/>
      <c r="V1376" s="82"/>
      <c r="W1376" s="82"/>
      <c r="X1376" s="82"/>
      <c r="Y1376" s="82"/>
      <c r="Z1376" s="82"/>
      <c r="AA1376" s="82"/>
      <c r="AB1376" s="82"/>
      <c r="AC1376" s="82"/>
      <c r="AD1376" s="82"/>
      <c r="AE1376" s="82"/>
      <c r="AF1376" s="82"/>
      <c r="AG1376" s="82"/>
      <c r="AH1376" s="82"/>
      <c r="AI1376" s="82"/>
      <c r="AJ1376" s="82"/>
    </row>
    <row r="1377" spans="1:36" s="84" customFormat="1" x14ac:dyDescent="0.25">
      <c r="A1377" s="31"/>
      <c r="B1377" s="114"/>
      <c r="C1377" s="118"/>
      <c r="D1377" s="31"/>
      <c r="E1377" s="31"/>
      <c r="F1377" s="31"/>
      <c r="G1377" s="31"/>
      <c r="H1377" s="31"/>
      <c r="I1377" s="31"/>
      <c r="J1377" s="31"/>
      <c r="K1377" s="31"/>
      <c r="L1377" s="35"/>
      <c r="M1377" s="35"/>
      <c r="N1377" s="35"/>
      <c r="O1377" s="35"/>
      <c r="P1377" s="35"/>
      <c r="Q1377" s="35"/>
      <c r="R1377" s="35"/>
      <c r="S1377" s="31"/>
      <c r="T1377" s="176"/>
      <c r="U1377" s="82"/>
      <c r="V1377" s="82"/>
      <c r="W1377" s="82"/>
      <c r="X1377" s="82"/>
      <c r="Y1377" s="82"/>
      <c r="Z1377" s="82"/>
      <c r="AA1377" s="82"/>
      <c r="AB1377" s="82"/>
      <c r="AC1377" s="82"/>
      <c r="AD1377" s="82"/>
      <c r="AE1377" s="82"/>
      <c r="AF1377" s="82"/>
      <c r="AG1377" s="82"/>
      <c r="AH1377" s="82"/>
      <c r="AI1377" s="82"/>
      <c r="AJ1377" s="82"/>
    </row>
    <row r="1378" spans="1:36" s="84" customFormat="1" x14ac:dyDescent="0.25">
      <c r="A1378" s="31"/>
      <c r="B1378" s="114"/>
      <c r="C1378" s="118"/>
      <c r="D1378" s="31"/>
      <c r="E1378" s="31"/>
      <c r="F1378" s="31"/>
      <c r="G1378" s="31"/>
      <c r="H1378" s="31"/>
      <c r="I1378" s="31"/>
      <c r="J1378" s="31"/>
      <c r="K1378" s="31"/>
      <c r="L1378" s="35"/>
      <c r="M1378" s="35"/>
      <c r="N1378" s="35"/>
      <c r="O1378" s="35"/>
      <c r="P1378" s="35"/>
      <c r="Q1378" s="35"/>
      <c r="R1378" s="35"/>
      <c r="S1378" s="31"/>
      <c r="T1378" s="176"/>
      <c r="U1378" s="82"/>
      <c r="V1378" s="82"/>
      <c r="W1378" s="82"/>
      <c r="X1378" s="82"/>
      <c r="Y1378" s="82"/>
      <c r="Z1378" s="82"/>
      <c r="AA1378" s="82"/>
      <c r="AB1378" s="82"/>
      <c r="AC1378" s="82"/>
      <c r="AD1378" s="82"/>
      <c r="AE1378" s="82"/>
      <c r="AF1378" s="82"/>
      <c r="AG1378" s="82"/>
      <c r="AH1378" s="82"/>
      <c r="AI1378" s="82"/>
      <c r="AJ1378" s="82"/>
    </row>
    <row r="1379" spans="1:36" s="84" customFormat="1" x14ac:dyDescent="0.25">
      <c r="A1379" s="31"/>
      <c r="B1379" s="114"/>
      <c r="C1379" s="118"/>
      <c r="D1379" s="31"/>
      <c r="E1379" s="31"/>
      <c r="F1379" s="31"/>
      <c r="G1379" s="31"/>
      <c r="H1379" s="31"/>
      <c r="I1379" s="31"/>
      <c r="J1379" s="31"/>
      <c r="K1379" s="31"/>
      <c r="L1379" s="35"/>
      <c r="M1379" s="35"/>
      <c r="N1379" s="35"/>
      <c r="O1379" s="35"/>
      <c r="P1379" s="35"/>
      <c r="Q1379" s="35"/>
      <c r="R1379" s="35"/>
      <c r="S1379" s="31"/>
      <c r="T1379" s="176"/>
      <c r="U1379" s="82"/>
      <c r="V1379" s="82"/>
      <c r="W1379" s="82"/>
      <c r="X1379" s="82"/>
      <c r="Y1379" s="82"/>
      <c r="Z1379" s="82"/>
      <c r="AA1379" s="82"/>
      <c r="AB1379" s="82"/>
      <c r="AC1379" s="82"/>
      <c r="AD1379" s="82"/>
      <c r="AE1379" s="82"/>
      <c r="AF1379" s="82"/>
      <c r="AG1379" s="82"/>
      <c r="AH1379" s="82"/>
      <c r="AI1379" s="82"/>
      <c r="AJ1379" s="82"/>
    </row>
    <row r="1380" spans="1:36" s="84" customFormat="1" x14ac:dyDescent="0.25">
      <c r="A1380" s="31"/>
      <c r="B1380" s="114"/>
      <c r="C1380" s="118"/>
      <c r="D1380" s="31"/>
      <c r="E1380" s="31"/>
      <c r="F1380" s="31"/>
      <c r="G1380" s="31"/>
      <c r="H1380" s="31"/>
      <c r="I1380" s="31"/>
      <c r="J1380" s="31"/>
      <c r="K1380" s="31"/>
      <c r="L1380" s="35"/>
      <c r="M1380" s="35"/>
      <c r="N1380" s="35"/>
      <c r="O1380" s="35"/>
      <c r="P1380" s="35"/>
      <c r="Q1380" s="35"/>
      <c r="R1380" s="35"/>
      <c r="S1380" s="31"/>
      <c r="T1380" s="176"/>
      <c r="U1380" s="82"/>
      <c r="V1380" s="82"/>
      <c r="W1380" s="82"/>
      <c r="X1380" s="82"/>
      <c r="Y1380" s="82"/>
      <c r="Z1380" s="82"/>
      <c r="AA1380" s="82"/>
      <c r="AB1380" s="82"/>
      <c r="AC1380" s="82"/>
      <c r="AD1380" s="82"/>
      <c r="AE1380" s="82"/>
      <c r="AF1380" s="82"/>
      <c r="AG1380" s="82"/>
      <c r="AH1380" s="82"/>
      <c r="AI1380" s="82"/>
      <c r="AJ1380" s="82"/>
    </row>
    <row r="1381" spans="1:36" s="84" customFormat="1" x14ac:dyDescent="0.25">
      <c r="A1381" s="31"/>
      <c r="B1381" s="114"/>
      <c r="C1381" s="118"/>
      <c r="D1381" s="31"/>
      <c r="E1381" s="31"/>
      <c r="F1381" s="31"/>
      <c r="G1381" s="31"/>
      <c r="H1381" s="31"/>
      <c r="I1381" s="31"/>
      <c r="J1381" s="31"/>
      <c r="K1381" s="31"/>
      <c r="L1381" s="35"/>
      <c r="M1381" s="35"/>
      <c r="N1381" s="35"/>
      <c r="O1381" s="35"/>
      <c r="P1381" s="35"/>
      <c r="Q1381" s="35"/>
      <c r="R1381" s="35"/>
      <c r="S1381" s="31"/>
      <c r="T1381" s="176"/>
      <c r="U1381" s="82"/>
      <c r="V1381" s="82"/>
      <c r="W1381" s="82"/>
      <c r="X1381" s="82"/>
      <c r="Y1381" s="82"/>
      <c r="Z1381" s="82"/>
      <c r="AA1381" s="82"/>
      <c r="AB1381" s="82"/>
      <c r="AC1381" s="82"/>
      <c r="AD1381" s="82"/>
      <c r="AE1381" s="82"/>
      <c r="AF1381" s="82"/>
      <c r="AG1381" s="82"/>
      <c r="AH1381" s="82"/>
      <c r="AI1381" s="82"/>
      <c r="AJ1381" s="82"/>
    </row>
    <row r="1382" spans="1:36" s="84" customFormat="1" x14ac:dyDescent="0.25">
      <c r="A1382" s="31"/>
      <c r="B1382" s="114"/>
      <c r="C1382" s="118"/>
      <c r="D1382" s="31"/>
      <c r="E1382" s="31"/>
      <c r="F1382" s="31"/>
      <c r="G1382" s="31"/>
      <c r="H1382" s="31"/>
      <c r="I1382" s="31"/>
      <c r="J1382" s="31"/>
      <c r="K1382" s="31"/>
      <c r="L1382" s="35"/>
      <c r="M1382" s="35"/>
      <c r="N1382" s="35"/>
      <c r="O1382" s="35"/>
      <c r="P1382" s="35"/>
      <c r="Q1382" s="35"/>
      <c r="R1382" s="35"/>
      <c r="S1382" s="31"/>
      <c r="T1382" s="176"/>
      <c r="U1382" s="82"/>
      <c r="V1382" s="82"/>
      <c r="W1382" s="82"/>
      <c r="X1382" s="82"/>
      <c r="Y1382" s="82"/>
      <c r="Z1382" s="82"/>
      <c r="AA1382" s="82"/>
      <c r="AB1382" s="82"/>
      <c r="AC1382" s="82"/>
      <c r="AD1382" s="82"/>
      <c r="AE1382" s="82"/>
      <c r="AF1382" s="82"/>
      <c r="AG1382" s="82"/>
      <c r="AH1382" s="82"/>
      <c r="AI1382" s="82"/>
      <c r="AJ1382" s="82"/>
    </row>
    <row r="1383" spans="1:36" s="84" customFormat="1" x14ac:dyDescent="0.25">
      <c r="A1383" s="31"/>
      <c r="B1383" s="114"/>
      <c r="C1383" s="118"/>
      <c r="D1383" s="31"/>
      <c r="E1383" s="31"/>
      <c r="F1383" s="31"/>
      <c r="G1383" s="31"/>
      <c r="H1383" s="31"/>
      <c r="I1383" s="31"/>
      <c r="J1383" s="31"/>
      <c r="K1383" s="31"/>
      <c r="L1383" s="35"/>
      <c r="M1383" s="35"/>
      <c r="N1383" s="35"/>
      <c r="O1383" s="35"/>
      <c r="P1383" s="35"/>
      <c r="Q1383" s="35"/>
      <c r="R1383" s="35"/>
      <c r="S1383" s="31"/>
      <c r="T1383" s="176"/>
      <c r="U1383" s="82"/>
      <c r="V1383" s="82"/>
      <c r="W1383" s="82"/>
      <c r="X1383" s="82"/>
      <c r="Y1383" s="82"/>
      <c r="Z1383" s="82"/>
      <c r="AA1383" s="82"/>
      <c r="AB1383" s="82"/>
      <c r="AC1383" s="82"/>
      <c r="AD1383" s="82"/>
      <c r="AE1383" s="82"/>
      <c r="AF1383" s="82"/>
      <c r="AG1383" s="82"/>
      <c r="AH1383" s="82"/>
      <c r="AI1383" s="82"/>
      <c r="AJ1383" s="82"/>
    </row>
  </sheetData>
  <autoFilter ref="A7:IU1007"/>
  <sortState ref="A8:T1010">
    <sortCondition ref="B1004"/>
  </sortState>
  <mergeCells count="158">
    <mergeCell ref="U585:V585"/>
    <mergeCell ref="B623:C623"/>
    <mergeCell ref="B29:C29"/>
    <mergeCell ref="B33:C33"/>
    <mergeCell ref="B53:C53"/>
    <mergeCell ref="B57:C57"/>
    <mergeCell ref="B189:C189"/>
    <mergeCell ref="B157:C157"/>
    <mergeCell ref="B177:C177"/>
    <mergeCell ref="B176:C176"/>
    <mergeCell ref="B142:C142"/>
    <mergeCell ref="B104:C104"/>
    <mergeCell ref="B148:C148"/>
    <mergeCell ref="B181:C181"/>
    <mergeCell ref="B170:C170"/>
    <mergeCell ref="B114:C114"/>
    <mergeCell ref="B358:C358"/>
    <mergeCell ref="B241:C241"/>
    <mergeCell ref="B158:C158"/>
    <mergeCell ref="B169:C169"/>
    <mergeCell ref="B180:C180"/>
    <mergeCell ref="B188:C188"/>
    <mergeCell ref="B530:C530"/>
    <mergeCell ref="B89:C89"/>
    <mergeCell ref="P1:S1"/>
    <mergeCell ref="R4:R6"/>
    <mergeCell ref="S4:S7"/>
    <mergeCell ref="H4:H6"/>
    <mergeCell ref="B15:C15"/>
    <mergeCell ref="B16:C16"/>
    <mergeCell ref="B28:C28"/>
    <mergeCell ref="A10:S10"/>
    <mergeCell ref="A2:S2"/>
    <mergeCell ref="A4:A7"/>
    <mergeCell ref="B4:B7"/>
    <mergeCell ref="C4:D4"/>
    <mergeCell ref="E4:E7"/>
    <mergeCell ref="F4:F7"/>
    <mergeCell ref="C5:C7"/>
    <mergeCell ref="K4:K6"/>
    <mergeCell ref="D5:D7"/>
    <mergeCell ref="I4:J4"/>
    <mergeCell ref="G4:G7"/>
    <mergeCell ref="I5:I6"/>
    <mergeCell ref="J5:J6"/>
    <mergeCell ref="B11:E11"/>
    <mergeCell ref="A3:S3"/>
    <mergeCell ref="B867:C867"/>
    <mergeCell ref="B866:C866"/>
    <mergeCell ref="B380:C380"/>
    <mergeCell ref="B724:C724"/>
    <mergeCell ref="B639:C639"/>
    <mergeCell ref="B852:D852"/>
    <mergeCell ref="B857:D857"/>
    <mergeCell ref="B864:C864"/>
    <mergeCell ref="B767:D767"/>
    <mergeCell ref="B784:D784"/>
    <mergeCell ref="B812:D812"/>
    <mergeCell ref="B819:D819"/>
    <mergeCell ref="B863:C863"/>
    <mergeCell ref="B811:C811"/>
    <mergeCell ref="B820:C820"/>
    <mergeCell ref="B785:C785"/>
    <mergeCell ref="B703:C703"/>
    <mergeCell ref="A725:S725"/>
    <mergeCell ref="B538:C538"/>
    <mergeCell ref="B539:C539"/>
    <mergeCell ref="B660:C660"/>
    <mergeCell ref="B661:C661"/>
    <mergeCell ref="B706:C706"/>
    <mergeCell ref="B705:C705"/>
    <mergeCell ref="B876:C876"/>
    <mergeCell ref="B58:C58"/>
    <mergeCell ref="B34:C34"/>
    <mergeCell ref="L4:P4"/>
    <mergeCell ref="Q4:Q6"/>
    <mergeCell ref="M5:P5"/>
    <mergeCell ref="B853:D853"/>
    <mergeCell ref="B856:D856"/>
    <mergeCell ref="B417:C417"/>
    <mergeCell ref="B578:C578"/>
    <mergeCell ref="B579:C579"/>
    <mergeCell ref="B544:C544"/>
    <mergeCell ref="B555:C555"/>
    <mergeCell ref="B556:C556"/>
    <mergeCell ref="B651:C651"/>
    <mergeCell ref="B650:C650"/>
    <mergeCell ref="B624:C624"/>
    <mergeCell ref="B638:C638"/>
    <mergeCell ref="B565:C565"/>
    <mergeCell ref="A766:D766"/>
    <mergeCell ref="B566:C566"/>
    <mergeCell ref="B702:C702"/>
    <mergeCell ref="B249:C249"/>
    <mergeCell ref="L5:L6"/>
    <mergeCell ref="T374:T378"/>
    <mergeCell ref="B147:C147"/>
    <mergeCell ref="B372:C372"/>
    <mergeCell ref="B379:C379"/>
    <mergeCell ref="B366:C366"/>
    <mergeCell ref="B457:C457"/>
    <mergeCell ref="B446:C446"/>
    <mergeCell ref="B529:C529"/>
    <mergeCell ref="B543:C543"/>
    <mergeCell ref="B521:C521"/>
    <mergeCell ref="B276:C276"/>
    <mergeCell ref="B418:C418"/>
    <mergeCell ref="B445:C445"/>
    <mergeCell ref="B405:C405"/>
    <mergeCell ref="B458:C458"/>
    <mergeCell ref="B346:C346"/>
    <mergeCell ref="B352:C352"/>
    <mergeCell ref="B522:C522"/>
    <mergeCell ref="B250:C250"/>
    <mergeCell ref="B141:C141"/>
    <mergeCell ref="B90:C90"/>
    <mergeCell ref="B103:C103"/>
    <mergeCell ref="B404:C404"/>
    <mergeCell ref="B361:C361"/>
    <mergeCell ref="B365:C365"/>
    <mergeCell ref="B347:C347"/>
    <mergeCell ref="A359:S359"/>
    <mergeCell ref="B353:C353"/>
    <mergeCell ref="B399:C399"/>
    <mergeCell ref="B115:C115"/>
    <mergeCell ref="B398:C398"/>
    <mergeCell ref="B373:C373"/>
    <mergeCell ref="B240:C240"/>
    <mergeCell ref="B277:C277"/>
    <mergeCell ref="B290:C290"/>
    <mergeCell ref="B289:C289"/>
    <mergeCell ref="B360:E360"/>
    <mergeCell ref="B877:C877"/>
    <mergeCell ref="B889:C889"/>
    <mergeCell ref="B1007:C1007"/>
    <mergeCell ref="B1000:C1000"/>
    <mergeCell ref="B964:C964"/>
    <mergeCell ref="B999:C999"/>
    <mergeCell ref="B890:C890"/>
    <mergeCell ref="B937:C937"/>
    <mergeCell ref="B942:C942"/>
    <mergeCell ref="B965:C965"/>
    <mergeCell ref="B901:C901"/>
    <mergeCell ref="B902:C902"/>
    <mergeCell ref="B943:C943"/>
    <mergeCell ref="B957:C957"/>
    <mergeCell ref="B958:C958"/>
    <mergeCell ref="B936:C936"/>
    <mergeCell ref="B760:D760"/>
    <mergeCell ref="B732:D732"/>
    <mergeCell ref="B751:C751"/>
    <mergeCell ref="B726:E726"/>
    <mergeCell ref="B745:D745"/>
    <mergeCell ref="B750:D750"/>
    <mergeCell ref="B727:D727"/>
    <mergeCell ref="B731:D731"/>
    <mergeCell ref="B761:C761"/>
    <mergeCell ref="B744:D744"/>
  </mergeCells>
  <phoneticPr fontId="20" type="noConversion"/>
  <pageMargins left="0.15748031496062992" right="0.19685039370078741" top="0.35433070866141736" bottom="0.35433070866141736" header="0.11811023622047245" footer="0.11811023622047245"/>
  <pageSetup paperSize="9" scale="1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6" workbookViewId="0">
      <selection activeCell="B128" sqref="B128:K13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</vt:lpstr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Елена Н. Гачковская</cp:lastModifiedBy>
  <cp:lastPrinted>2017-03-14T05:00:41Z</cp:lastPrinted>
  <dcterms:created xsi:type="dcterms:W3CDTF">2014-05-20T15:22:49Z</dcterms:created>
  <dcterms:modified xsi:type="dcterms:W3CDTF">2017-04-07T10:30:45Z</dcterms:modified>
</cp:coreProperties>
</file>